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3（2決）固定資産台帳及び財務書類整備（TRA)\10公表\"/>
    </mc:Choice>
  </mc:AlternateContent>
  <xr:revisionPtr revIDLastSave="0" documentId="13_ncr:1_{9BD8C13B-6CE1-4395-9811-5D6525E78215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基金!$B$1:$I$27</definedName>
    <definedName name="_xlnm.Print_Area" localSheetId="14">財源情報明細!$B$1:$I$10</definedName>
    <definedName name="_xlnm.Print_Area" localSheetId="13">財源明細!$A$1:$G$46</definedName>
    <definedName name="_xlnm.Print_Area" localSheetId="7">貸付金!$B$1:$I$8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投資及び出資金!$B$1:$N$29</definedName>
    <definedName name="_xlnm.Print_Area" localSheetId="12">補助金!$A$1:$H$31</definedName>
    <definedName name="_xlnm.Print_Area" localSheetId="8">未収金及び長期延滞債権!$A$1:$H$40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G81" i="15"/>
  <c r="K79" i="15"/>
  <c r="H79" i="15" s="1"/>
  <c r="G78" i="15"/>
  <c r="D78" i="15" s="1"/>
  <c r="G77" i="15"/>
  <c r="G6" i="15" s="1"/>
  <c r="F77" i="15"/>
  <c r="F70" i="15"/>
  <c r="E70" i="15"/>
  <c r="D69" i="15"/>
  <c r="D68" i="15"/>
  <c r="G67" i="15"/>
  <c r="D67" i="15" s="1"/>
  <c r="G66" i="15"/>
  <c r="G70" i="15" s="1"/>
  <c r="G61" i="15"/>
  <c r="G56" i="15" s="1"/>
  <c r="G60" i="15" s="1"/>
  <c r="D59" i="15"/>
  <c r="D58" i="15"/>
  <c r="F57" i="15"/>
  <c r="D57" i="15" s="1"/>
  <c r="F50" i="15"/>
  <c r="E50" i="15"/>
  <c r="D49" i="15"/>
  <c r="D48" i="15"/>
  <c r="D47" i="15"/>
  <c r="F40" i="15"/>
  <c r="D39" i="15"/>
  <c r="G38" i="15"/>
  <c r="D38" i="15" s="1"/>
  <c r="D37" i="15"/>
  <c r="F30" i="15"/>
  <c r="D29" i="15"/>
  <c r="G28" i="15"/>
  <c r="D28" i="15"/>
  <c r="D27" i="15"/>
  <c r="G20" i="15"/>
  <c r="F20" i="15"/>
  <c r="E20" i="15"/>
  <c r="D19" i="15"/>
  <c r="K18" i="15"/>
  <c r="H18" i="15" s="1"/>
  <c r="D17" i="15"/>
  <c r="D16" i="15"/>
  <c r="G8" i="15"/>
  <c r="F8" i="15"/>
  <c r="E8" i="15"/>
  <c r="G7" i="15"/>
  <c r="F7" i="15"/>
  <c r="E7" i="15"/>
  <c r="E6" i="15"/>
  <c r="L41" i="14"/>
  <c r="E81" i="15" s="1"/>
  <c r="E76" i="15" s="1"/>
  <c r="K41" i="14"/>
  <c r="E61" i="15" s="1"/>
  <c r="E56" i="15" s="1"/>
  <c r="J41" i="14"/>
  <c r="E41" i="15" s="1"/>
  <c r="E36" i="15" s="1"/>
  <c r="I41" i="14"/>
  <c r="E31" i="15" s="1"/>
  <c r="E26" i="15" s="1"/>
  <c r="F41" i="14"/>
  <c r="F40" i="14"/>
  <c r="F39" i="14"/>
  <c r="F38" i="14"/>
  <c r="F42" i="14" s="1"/>
  <c r="F45" i="14" s="1"/>
  <c r="I45" i="14" s="1"/>
  <c r="F32" i="14"/>
  <c r="G51" i="15" s="1"/>
  <c r="G46" i="15" s="1"/>
  <c r="F31" i="14"/>
  <c r="F30" i="14"/>
  <c r="G41" i="15" s="1"/>
  <c r="G36" i="15" s="1"/>
  <c r="G40" i="15" s="1"/>
  <c r="F29" i="14"/>
  <c r="G31" i="15" s="1"/>
  <c r="G26" i="15" s="1"/>
  <c r="F28" i="14"/>
  <c r="F27" i="14"/>
  <c r="F26" i="14"/>
  <c r="F23" i="14"/>
  <c r="F20" i="14"/>
  <c r="F29" i="13"/>
  <c r="F28" i="13"/>
  <c r="F15" i="13"/>
  <c r="F11" i="13"/>
  <c r="F30" i="13" s="1"/>
  <c r="F87" i="12"/>
  <c r="D87" i="12"/>
  <c r="C87" i="12"/>
  <c r="G86" i="12"/>
  <c r="E86" i="12"/>
  <c r="E87" i="12" s="1"/>
  <c r="G85" i="12"/>
  <c r="G84" i="12"/>
  <c r="G83" i="12"/>
  <c r="G82" i="12"/>
  <c r="G87" i="12" s="1"/>
  <c r="F76" i="12"/>
  <c r="E76" i="12"/>
  <c r="D76" i="12"/>
  <c r="C76" i="12"/>
  <c r="G75" i="12"/>
  <c r="G74" i="12"/>
  <c r="G73" i="12"/>
  <c r="G72" i="12"/>
  <c r="G71" i="12"/>
  <c r="G76" i="12" s="1"/>
  <c r="F65" i="12"/>
  <c r="D65" i="12"/>
  <c r="C65" i="12"/>
  <c r="G64" i="12"/>
  <c r="E64" i="12"/>
  <c r="E65" i="12" s="1"/>
  <c r="G63" i="12"/>
  <c r="G8" i="12" s="1"/>
  <c r="G62" i="12"/>
  <c r="G65" i="12" s="1"/>
  <c r="G61" i="12"/>
  <c r="G60" i="12"/>
  <c r="F54" i="12"/>
  <c r="D54" i="12"/>
  <c r="C54" i="12"/>
  <c r="G53" i="12"/>
  <c r="E53" i="12"/>
  <c r="E54" i="12" s="1"/>
  <c r="G52" i="12"/>
  <c r="G51" i="12"/>
  <c r="G50" i="12"/>
  <c r="G49" i="12"/>
  <c r="G54" i="12" s="1"/>
  <c r="F43" i="12"/>
  <c r="E43" i="12"/>
  <c r="D43" i="12"/>
  <c r="C43" i="12"/>
  <c r="G42" i="12"/>
  <c r="E42" i="12"/>
  <c r="G41" i="12"/>
  <c r="G40" i="12"/>
  <c r="G39" i="12"/>
  <c r="G6" i="12" s="1"/>
  <c r="G38" i="12"/>
  <c r="G43" i="12" s="1"/>
  <c r="F32" i="12"/>
  <c r="D32" i="12"/>
  <c r="C32" i="12"/>
  <c r="E31" i="12"/>
  <c r="E32" i="12" s="1"/>
  <c r="G30" i="12"/>
  <c r="G29" i="12"/>
  <c r="G28" i="12"/>
  <c r="G27" i="12"/>
  <c r="F21" i="12"/>
  <c r="E21" i="12"/>
  <c r="D21" i="12"/>
  <c r="D10" i="12" s="1"/>
  <c r="C21" i="12"/>
  <c r="C10" i="12" s="1"/>
  <c r="G20" i="12"/>
  <c r="G19" i="12"/>
  <c r="G18" i="12"/>
  <c r="G17" i="12"/>
  <c r="G16" i="12"/>
  <c r="G21" i="12" s="1"/>
  <c r="F10" i="12"/>
  <c r="F9" i="12"/>
  <c r="D9" i="12"/>
  <c r="C9" i="12"/>
  <c r="F8" i="12"/>
  <c r="E8" i="12"/>
  <c r="D8" i="12"/>
  <c r="C8" i="12"/>
  <c r="F7" i="12"/>
  <c r="E7" i="12"/>
  <c r="D7" i="12"/>
  <c r="C7" i="12"/>
  <c r="F6" i="12"/>
  <c r="E6" i="12"/>
  <c r="D6" i="12"/>
  <c r="C6" i="12"/>
  <c r="G5" i="12"/>
  <c r="F5" i="12"/>
  <c r="E5" i="12"/>
  <c r="D5" i="12"/>
  <c r="C5" i="12"/>
  <c r="B58" i="11"/>
  <c r="B53" i="11"/>
  <c r="B48" i="11"/>
  <c r="B43" i="11"/>
  <c r="B11" i="11" s="1"/>
  <c r="B38" i="11"/>
  <c r="B33" i="11"/>
  <c r="B28" i="11"/>
  <c r="B23" i="11"/>
  <c r="K11" i="11"/>
  <c r="J11" i="11"/>
  <c r="I11" i="11"/>
  <c r="H11" i="11"/>
  <c r="G11" i="11"/>
  <c r="F11" i="11"/>
  <c r="E11" i="11"/>
  <c r="D11" i="11"/>
  <c r="C11" i="11"/>
  <c r="I5" i="11"/>
  <c r="H5" i="11"/>
  <c r="G5" i="11"/>
  <c r="F5" i="11"/>
  <c r="E5" i="11"/>
  <c r="D5" i="11"/>
  <c r="C5" i="11"/>
  <c r="B5" i="11"/>
  <c r="L87" i="10"/>
  <c r="E87" i="10"/>
  <c r="D87" i="10"/>
  <c r="C59" i="11" s="1"/>
  <c r="C86" i="10"/>
  <c r="C85" i="10"/>
  <c r="C84" i="10"/>
  <c r="C83" i="10"/>
  <c r="L82" i="10"/>
  <c r="K82" i="10"/>
  <c r="J82" i="10"/>
  <c r="I82" i="10"/>
  <c r="H82" i="10"/>
  <c r="G82" i="10"/>
  <c r="F82" i="10"/>
  <c r="E82" i="10"/>
  <c r="D82" i="10"/>
  <c r="C82" i="10"/>
  <c r="C81" i="10"/>
  <c r="C80" i="10"/>
  <c r="C79" i="10"/>
  <c r="C78" i="10"/>
  <c r="C77" i="10"/>
  <c r="C76" i="10"/>
  <c r="L75" i="10"/>
  <c r="K75" i="10"/>
  <c r="K87" i="10" s="1"/>
  <c r="J75" i="10"/>
  <c r="J87" i="10" s="1"/>
  <c r="I75" i="10"/>
  <c r="I87" i="10" s="1"/>
  <c r="H75" i="10"/>
  <c r="H87" i="10" s="1"/>
  <c r="G75" i="10"/>
  <c r="G87" i="10" s="1"/>
  <c r="F75" i="10"/>
  <c r="F87" i="10" s="1"/>
  <c r="E75" i="10"/>
  <c r="D75" i="10"/>
  <c r="C75" i="10"/>
  <c r="C87" i="10" s="1"/>
  <c r="D88" i="10" s="1"/>
  <c r="F70" i="10"/>
  <c r="E70" i="10"/>
  <c r="C69" i="10"/>
  <c r="C68" i="10"/>
  <c r="C67" i="10"/>
  <c r="C66" i="10"/>
  <c r="L65" i="10"/>
  <c r="K65" i="10"/>
  <c r="K13" i="10" s="1"/>
  <c r="J65" i="10"/>
  <c r="I65" i="10"/>
  <c r="H65" i="10"/>
  <c r="G65" i="10"/>
  <c r="F65" i="10"/>
  <c r="E65" i="10"/>
  <c r="D65" i="10"/>
  <c r="C65" i="10"/>
  <c r="C64" i="10"/>
  <c r="C63" i="10"/>
  <c r="C62" i="10"/>
  <c r="C61" i="10"/>
  <c r="C60" i="10"/>
  <c r="C59" i="10"/>
  <c r="L58" i="10"/>
  <c r="L70" i="10" s="1"/>
  <c r="K58" i="10"/>
  <c r="K70" i="10" s="1"/>
  <c r="J58" i="10"/>
  <c r="J70" i="10" s="1"/>
  <c r="I58" i="10"/>
  <c r="I70" i="10" s="1"/>
  <c r="H58" i="10"/>
  <c r="H70" i="10" s="1"/>
  <c r="G58" i="10"/>
  <c r="G70" i="10" s="1"/>
  <c r="F58" i="10"/>
  <c r="E58" i="10"/>
  <c r="D58" i="10"/>
  <c r="D70" i="10" s="1"/>
  <c r="C58" i="10"/>
  <c r="C70" i="10" s="1"/>
  <c r="D71" i="10" s="1"/>
  <c r="G53" i="10"/>
  <c r="F53" i="10"/>
  <c r="C52" i="10"/>
  <c r="C51" i="10"/>
  <c r="C50" i="10"/>
  <c r="C49" i="10"/>
  <c r="C48" i="10" s="1"/>
  <c r="L48" i="10"/>
  <c r="K48" i="10"/>
  <c r="J48" i="10"/>
  <c r="I48" i="10"/>
  <c r="H48" i="10"/>
  <c r="G48" i="10"/>
  <c r="F48" i="10"/>
  <c r="E48" i="10"/>
  <c r="D48" i="10"/>
  <c r="C47" i="10"/>
  <c r="C46" i="10"/>
  <c r="C45" i="10"/>
  <c r="C44" i="10"/>
  <c r="C43" i="10"/>
  <c r="C42" i="10"/>
  <c r="C41" i="10" s="1"/>
  <c r="L41" i="10"/>
  <c r="L53" i="10" s="1"/>
  <c r="K41" i="10"/>
  <c r="K53" i="10" s="1"/>
  <c r="J41" i="10"/>
  <c r="J53" i="10" s="1"/>
  <c r="I41" i="10"/>
  <c r="I53" i="10" s="1"/>
  <c r="H41" i="10"/>
  <c r="H53" i="10" s="1"/>
  <c r="G41" i="10"/>
  <c r="F41" i="10"/>
  <c r="E41" i="10"/>
  <c r="E53" i="10" s="1"/>
  <c r="D41" i="10"/>
  <c r="D53" i="10" s="1"/>
  <c r="G36" i="10"/>
  <c r="G18" i="10" s="1"/>
  <c r="F36" i="10"/>
  <c r="F18" i="10" s="1"/>
  <c r="C35" i="10"/>
  <c r="C34" i="10"/>
  <c r="C33" i="10"/>
  <c r="C32" i="10"/>
  <c r="C31" i="10" s="1"/>
  <c r="C13" i="10" s="1"/>
  <c r="L31" i="10"/>
  <c r="L13" i="10" s="1"/>
  <c r="K31" i="10"/>
  <c r="J31" i="10"/>
  <c r="I31" i="10"/>
  <c r="H31" i="10"/>
  <c r="G31" i="10"/>
  <c r="F31" i="10"/>
  <c r="E31" i="10"/>
  <c r="E13" i="10" s="1"/>
  <c r="D31" i="10"/>
  <c r="D13" i="10" s="1"/>
  <c r="C30" i="10"/>
  <c r="C29" i="10"/>
  <c r="C28" i="10"/>
  <c r="C27" i="10"/>
  <c r="C26" i="10"/>
  <c r="C25" i="10"/>
  <c r="C24" i="10" s="1"/>
  <c r="L24" i="10"/>
  <c r="L36" i="10" s="1"/>
  <c r="L18" i="10" s="1"/>
  <c r="K24" i="10"/>
  <c r="K36" i="10" s="1"/>
  <c r="J24" i="10"/>
  <c r="J36" i="10" s="1"/>
  <c r="I24" i="10"/>
  <c r="I36" i="10" s="1"/>
  <c r="H24" i="10"/>
  <c r="H36" i="10" s="1"/>
  <c r="H18" i="10" s="1"/>
  <c r="G24" i="10"/>
  <c r="F24" i="10"/>
  <c r="E24" i="10"/>
  <c r="E36" i="10" s="1"/>
  <c r="D24" i="10"/>
  <c r="D36" i="10" s="1"/>
  <c r="D18" i="10" s="1"/>
  <c r="L17" i="10"/>
  <c r="K17" i="10"/>
  <c r="J17" i="10"/>
  <c r="I17" i="10"/>
  <c r="H17" i="10"/>
  <c r="G17" i="10"/>
  <c r="F17" i="10"/>
  <c r="E17" i="10"/>
  <c r="D17" i="10"/>
  <c r="C17" i="10"/>
  <c r="L16" i="10"/>
  <c r="K16" i="10"/>
  <c r="J16" i="10"/>
  <c r="I16" i="10"/>
  <c r="H16" i="10"/>
  <c r="G16" i="10"/>
  <c r="F16" i="10"/>
  <c r="E16" i="10"/>
  <c r="D16" i="10"/>
  <c r="C16" i="10"/>
  <c r="L15" i="10"/>
  <c r="K15" i="10"/>
  <c r="J15" i="10"/>
  <c r="I15" i="10"/>
  <c r="H15" i="10"/>
  <c r="G15" i="10"/>
  <c r="F15" i="10"/>
  <c r="E15" i="10"/>
  <c r="D15" i="10"/>
  <c r="C15" i="10"/>
  <c r="L14" i="10"/>
  <c r="K14" i="10"/>
  <c r="J14" i="10"/>
  <c r="I14" i="10"/>
  <c r="H14" i="10"/>
  <c r="G14" i="10"/>
  <c r="F14" i="10"/>
  <c r="E14" i="10"/>
  <c r="D14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E12" i="10"/>
  <c r="D12" i="10"/>
  <c r="C12" i="10"/>
  <c r="L11" i="10"/>
  <c r="K11" i="10"/>
  <c r="J11" i="10"/>
  <c r="I11" i="10"/>
  <c r="H11" i="10"/>
  <c r="G11" i="10"/>
  <c r="F11" i="10"/>
  <c r="E11" i="10"/>
  <c r="D11" i="10"/>
  <c r="C11" i="10"/>
  <c r="L10" i="10"/>
  <c r="K10" i="10"/>
  <c r="J10" i="10"/>
  <c r="I10" i="10"/>
  <c r="H10" i="10"/>
  <c r="G10" i="10"/>
  <c r="F10" i="10"/>
  <c r="E10" i="10"/>
  <c r="D10" i="10"/>
  <c r="C10" i="10"/>
  <c r="L9" i="10"/>
  <c r="K9" i="10"/>
  <c r="J9" i="10"/>
  <c r="I9" i="10"/>
  <c r="H9" i="10"/>
  <c r="G9" i="10"/>
  <c r="F9" i="10"/>
  <c r="E9" i="10"/>
  <c r="D9" i="10"/>
  <c r="C9" i="10"/>
  <c r="L8" i="10"/>
  <c r="K8" i="10"/>
  <c r="J8" i="10"/>
  <c r="I8" i="10"/>
  <c r="H8" i="10"/>
  <c r="G8" i="10"/>
  <c r="F8" i="10"/>
  <c r="E8" i="10"/>
  <c r="D8" i="10"/>
  <c r="C8" i="10"/>
  <c r="L7" i="10"/>
  <c r="K7" i="10"/>
  <c r="J7" i="10"/>
  <c r="I7" i="10"/>
  <c r="H7" i="10"/>
  <c r="G7" i="10"/>
  <c r="F7" i="10"/>
  <c r="E7" i="10"/>
  <c r="D7" i="10"/>
  <c r="J6" i="10"/>
  <c r="I6" i="10"/>
  <c r="H6" i="10"/>
  <c r="G6" i="10"/>
  <c r="F6" i="10"/>
  <c r="D39" i="9"/>
  <c r="C39" i="9"/>
  <c r="H38" i="9"/>
  <c r="H39" i="9" s="1"/>
  <c r="G38" i="9"/>
  <c r="G39" i="9" s="1"/>
  <c r="D38" i="9"/>
  <c r="C38" i="9"/>
  <c r="D6" i="9"/>
  <c r="C6" i="9"/>
  <c r="H7" i="8"/>
  <c r="G7" i="8"/>
  <c r="F7" i="8"/>
  <c r="E7" i="8"/>
  <c r="D7" i="8"/>
  <c r="H6" i="8"/>
  <c r="H5" i="8"/>
  <c r="I24" i="7"/>
  <c r="G24" i="7"/>
  <c r="F24" i="7"/>
  <c r="E24" i="7"/>
  <c r="D24" i="7"/>
  <c r="H23" i="7"/>
  <c r="H22" i="7"/>
  <c r="H21" i="7"/>
  <c r="H20" i="7"/>
  <c r="H19" i="7"/>
  <c r="H18" i="7"/>
  <c r="H17" i="7"/>
  <c r="H16" i="7"/>
  <c r="H15" i="7"/>
  <c r="H14" i="7"/>
  <c r="H13" i="7"/>
  <c r="H12" i="7"/>
  <c r="H24" i="7" s="1"/>
  <c r="H11" i="7"/>
  <c r="H10" i="7"/>
  <c r="H9" i="7"/>
  <c r="H8" i="7"/>
  <c r="H7" i="7"/>
  <c r="H6" i="7"/>
  <c r="H5" i="7"/>
  <c r="M27" i="6"/>
  <c r="K27" i="6"/>
  <c r="H27" i="6"/>
  <c r="F27" i="6"/>
  <c r="E27" i="6"/>
  <c r="D27" i="6"/>
  <c r="L26" i="6"/>
  <c r="I26" i="6"/>
  <c r="G26" i="6"/>
  <c r="J26" i="6" s="1"/>
  <c r="L25" i="6"/>
  <c r="I25" i="6"/>
  <c r="G25" i="6"/>
  <c r="J25" i="6" s="1"/>
  <c r="L24" i="6"/>
  <c r="I24" i="6"/>
  <c r="G24" i="6"/>
  <c r="J24" i="6" s="1"/>
  <c r="L23" i="6"/>
  <c r="I23" i="6"/>
  <c r="G23" i="6"/>
  <c r="J23" i="6" s="1"/>
  <c r="L22" i="6"/>
  <c r="I22" i="6"/>
  <c r="G22" i="6"/>
  <c r="J22" i="6" s="1"/>
  <c r="L21" i="6"/>
  <c r="I21" i="6"/>
  <c r="G21" i="6"/>
  <c r="J21" i="6" s="1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L27" i="6" s="1"/>
  <c r="I16" i="6"/>
  <c r="G16" i="6"/>
  <c r="J16" i="6" s="1"/>
  <c r="L15" i="6"/>
  <c r="I15" i="6"/>
  <c r="G15" i="6"/>
  <c r="G27" i="6" s="1"/>
  <c r="K11" i="6"/>
  <c r="H11" i="6"/>
  <c r="F11" i="6"/>
  <c r="E11" i="6"/>
  <c r="D11" i="6"/>
  <c r="L10" i="6"/>
  <c r="L11" i="6" s="1"/>
  <c r="I10" i="6"/>
  <c r="G10" i="6"/>
  <c r="J10" i="6" s="1"/>
  <c r="J11" i="6" s="1"/>
  <c r="M6" i="6"/>
  <c r="K6" i="6"/>
  <c r="H6" i="6"/>
  <c r="F6" i="6"/>
  <c r="E6" i="6"/>
  <c r="D6" i="6"/>
  <c r="L5" i="6"/>
  <c r="L6" i="6" s="1"/>
  <c r="I5" i="6"/>
  <c r="G5" i="6"/>
  <c r="G6" i="6" s="1"/>
  <c r="E40" i="15" l="1"/>
  <c r="H36" i="15"/>
  <c r="H40" i="15" s="1"/>
  <c r="I18" i="10"/>
  <c r="E60" i="15"/>
  <c r="D77" i="15"/>
  <c r="D6" i="15" s="1"/>
  <c r="K6" i="15" s="1"/>
  <c r="J18" i="10"/>
  <c r="H46" i="15"/>
  <c r="H50" i="15" s="1"/>
  <c r="G50" i="15"/>
  <c r="D46" i="15"/>
  <c r="D50" i="15" s="1"/>
  <c r="H76" i="15"/>
  <c r="D76" i="15"/>
  <c r="E80" i="15"/>
  <c r="E30" i="15"/>
  <c r="H26" i="15"/>
  <c r="E5" i="15"/>
  <c r="K18" i="10"/>
  <c r="C53" i="10"/>
  <c r="D54" i="10" s="1"/>
  <c r="G9" i="12"/>
  <c r="G5" i="15"/>
  <c r="G30" i="15"/>
  <c r="E10" i="12"/>
  <c r="H20" i="15"/>
  <c r="D18" i="15"/>
  <c r="H7" i="15"/>
  <c r="D79" i="15"/>
  <c r="H8" i="15"/>
  <c r="E18" i="10"/>
  <c r="C36" i="10"/>
  <c r="C6" i="10"/>
  <c r="D8" i="15"/>
  <c r="K8" i="15" s="1"/>
  <c r="D66" i="15"/>
  <c r="D70" i="15" s="1"/>
  <c r="G31" i="12"/>
  <c r="G32" i="12" s="1"/>
  <c r="G10" i="12" s="1"/>
  <c r="F56" i="15"/>
  <c r="H66" i="15"/>
  <c r="H70" i="15" s="1"/>
  <c r="H77" i="15"/>
  <c r="H6" i="15" s="1"/>
  <c r="F80" i="15"/>
  <c r="J5" i="6"/>
  <c r="J6" i="6" s="1"/>
  <c r="J15" i="6"/>
  <c r="J27" i="6" s="1"/>
  <c r="G7" i="12"/>
  <c r="E9" i="12"/>
  <c r="F6" i="15"/>
  <c r="G80" i="15"/>
  <c r="G11" i="6"/>
  <c r="K6" i="10"/>
  <c r="C14" i="10"/>
  <c r="F35" i="14"/>
  <c r="D6" i="10"/>
  <c r="L6" i="10"/>
  <c r="E6" i="10"/>
  <c r="C7" i="10"/>
  <c r="H80" i="15" l="1"/>
  <c r="D80" i="15"/>
  <c r="D7" i="15"/>
  <c r="K7" i="15" s="1"/>
  <c r="D20" i="15"/>
  <c r="F5" i="15"/>
  <c r="H56" i="15"/>
  <c r="H60" i="15" s="1"/>
  <c r="F60" i="15"/>
  <c r="F9" i="15" s="1"/>
  <c r="F12" i="15" s="1"/>
  <c r="D56" i="15"/>
  <c r="D60" i="15" s="1"/>
  <c r="H30" i="15"/>
  <c r="H9" i="15" s="1"/>
  <c r="F44" i="14"/>
  <c r="I44" i="14" s="1"/>
  <c r="F43" i="14"/>
  <c r="D26" i="15"/>
  <c r="D36" i="15"/>
  <c r="D40" i="15" s="1"/>
  <c r="C18" i="10"/>
  <c r="D20" i="10" s="1"/>
  <c r="G9" i="15"/>
  <c r="G12" i="15" s="1"/>
  <c r="E9" i="15"/>
  <c r="E12" i="15" s="1"/>
  <c r="D30" i="15" l="1"/>
  <c r="D5" i="15"/>
  <c r="K5" i="15" s="1"/>
  <c r="D9" i="15"/>
  <c r="H5" i="15"/>
</calcChain>
</file>

<file path=xl/sharedStrings.xml><?xml version="1.0" encoding="utf-8"?>
<sst xmlns="http://schemas.openxmlformats.org/spreadsheetml/2006/main" count="1132" uniqueCount="511">
  <si>
    <t>【様式第1号】</t>
  </si>
  <si>
    <t>連結貸借対照表</t>
  </si>
  <si>
    <t>（令和3年3月31日現在）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</si>
  <si>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</si>
  <si>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</si>
  <si>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</si>
  <si>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</si>
  <si>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</si>
  <si>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</si>
  <si>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</si>
  <si>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</si>
  <si>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</si>
  <si>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</si>
  <si>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</si>
  <si>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</si>
  <si>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</si>
  <si>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</si>
  <si>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</si>
  <si>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</si>
  <si>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</si>
  <si>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</si>
  <si>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</si>
  <si>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</si>
  <si>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</si>
  <si>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</si>
  <si>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</si>
  <si>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</si>
  <si>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</si>
  <si>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</si>
  <si>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</si>
  <si>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</si>
  <si>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</si>
  <si>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</si>
  <si>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</si>
  <si>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</si>
  <si>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</si>
  <si>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</si>
  <si>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</si>
  <si>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</si>
  <si>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</si>
  <si>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</si>
  <si>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</si>
  <si>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</si>
  <si>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</si>
  <si>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</si>
  <si>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</si>
  <si>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</si>
  <si>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</si>
  <si>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</si>
  <si>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</si>
  <si>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</si>
  <si>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</si>
  <si>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</si>
  <si>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</si>
  <si>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</si>
  <si>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</si>
  <si>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</si>
  <si>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</si>
  <si>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</si>
  <si>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</si>
  <si>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</si>
  <si>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</si>
  <si>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</si>
  <si>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</si>
  <si>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</si>
  <si>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</si>
  <si>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</si>
  <si>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</si>
  <si>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</si>
  <si>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</si>
  <si>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</si>
  <si>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</si>
  <si>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</si>
  <si>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</si>
  <si>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</si>
  <si>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</si>
  <si>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令和2年4月1日</t>
  </si>
  <si>
    <t>至　令和3年3月31日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</si>
  <si>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</si>
  <si>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</si>
  <si>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</si>
  <si>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</si>
  <si>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</si>
  <si>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</si>
  <si>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</si>
  <si>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</si>
  <si>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</si>
  <si>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</si>
  <si>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</si>
  <si>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</si>
  <si>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</si>
  <si>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</si>
  <si>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</si>
  <si>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</si>
  <si>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</si>
  <si>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</si>
  <si>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</si>
  <si>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</si>
  <si>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</si>
  <si>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</si>
  <si>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</si>
  <si>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</si>
  <si>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</si>
  <si>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</si>
  <si>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</si>
  <si>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</si>
  <si>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</si>
  <si>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</si>
  <si>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</si>
  <si>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</si>
  <si>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</si>
  <si>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</si>
  <si>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</si>
  <si>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</si>
  <si>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</si>
  <si>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</si>
  <si>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</si>
  <si>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</si>
  <si>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</si>
  <si>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</si>
  <si>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</si>
  <si>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</si>
  <si>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</si>
  <si>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</si>
  <si>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</si>
  <si>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</si>
  <si>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</si>
  <si>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</si>
  <si>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</si>
  <si>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</si>
  <si>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</si>
  <si>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</si>
  <si>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</si>
  <si>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</si>
  <si>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</si>
  <si>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</si>
  <si>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</si>
  <si>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</si>
  <si>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</si>
  <si>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</si>
  <si>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</si>
  <si>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</si>
  <si>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</si>
  <si>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</si>
  <si>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</si>
  <si>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</si>
  <si>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</si>
  <si>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</si>
  <si>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</si>
  <si>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</si>
  <si>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</si>
  <si>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</si>
  <si>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</si>
  <si>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</si>
  <si>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</si>
  <si>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</si>
  <si>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</si>
  <si>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</si>
  <si>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</si>
  <si>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</si>
  <si>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</si>
  <si>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</si>
  <si>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</si>
  <si>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</si>
  <si>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</si>
  <si>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</si>
  <si>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</si>
  <si>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</si>
  <si>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</si>
  <si>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</si>
  <si>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</si>
  <si>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</si>
  <si>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</si>
  <si>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</si>
  <si>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</si>
  <si>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</si>
  <si>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</si>
  <si>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</si>
  <si>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</si>
  <si>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</si>
  <si>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</si>
  <si>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rPh sb="4" eb="6">
      <t>ヒャクマン</t>
    </rPh>
    <rPh sb="6" eb="7">
      <t>エン</t>
    </rPh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</si>
  <si>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</si>
  <si>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</si>
  <si>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</si>
  <si>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</si>
  <si>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</si>
  <si>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</si>
  <si>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</si>
  <si>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</si>
  <si>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</si>
  <si>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</si>
  <si>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</si>
  <si>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</si>
  <si>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</si>
  <si>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</si>
  <si>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</si>
  <si>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</si>
  <si>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</si>
  <si>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</si>
  <si>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</si>
  <si>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</si>
  <si>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</si>
  <si>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</si>
  <si>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</si>
  <si>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</si>
  <si>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</si>
  <si>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</si>
  <si>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</si>
  <si>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</si>
  <si>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</si>
  <si>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</si>
  <si>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</si>
  <si>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</si>
  <si>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</si>
  <si>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</si>
  <si>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</si>
  <si>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</si>
  <si>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</si>
  <si>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</si>
  <si>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</si>
  <si>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</si>
  <si>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</si>
  <si>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</si>
  <si>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</si>
  <si>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</si>
  <si>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</si>
  <si>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</si>
  <si>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</si>
  <si>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</si>
  <si>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</si>
  <si>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</si>
  <si>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</si>
  <si>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</si>
  <si>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</si>
  <si>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</si>
  <si>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</si>
  <si>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</si>
  <si>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</si>
  <si>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</si>
  <si>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</si>
  <si>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</si>
  <si>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</si>
  <si>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</si>
  <si>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</si>
  <si>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15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</si>
  <si>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</si>
  <si>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</si>
  <si>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</si>
  <si>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</si>
  <si>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</si>
  <si>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</si>
  <si>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</si>
  <si>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</si>
  <si>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国民健康保険財政調整基金</t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</si>
  <si>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</si>
  <si>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</si>
  <si>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</si>
  <si>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</si>
  <si>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</si>
  <si>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</si>
  <si>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</si>
  <si>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</si>
  <si>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</si>
  <si>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</si>
  <si>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</si>
  <si>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</si>
  <si>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</si>
  <si>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国民健康保険高額療養費資金及び出産費資金貸付基金</t>
    <phoneticPr fontId="15"/>
  </si>
  <si>
    <t>介護保険高額介護サービス費資金貸付基金</t>
    <phoneticPr fontId="15"/>
  </si>
  <si>
    <t>介護給付費準備基金</t>
    <phoneticPr fontId="15"/>
  </si>
  <si>
    <t>下水道事業基金</t>
    <rPh sb="0" eb="3">
      <t>ゲスイドウ</t>
    </rPh>
    <rPh sb="3" eb="5">
      <t>ジギョウ</t>
    </rPh>
    <rPh sb="5" eb="7">
      <t>キキン</t>
    </rPh>
    <phoneticPr fontId="12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</si>
  <si>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</si>
  <si>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</si>
  <si>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</si>
  <si>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</si>
  <si>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</si>
  <si>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</si>
  <si>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</si>
  <si>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</si>
  <si>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6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</si>
  <si>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</si>
  <si>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</si>
  <si>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</si>
  <si>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</si>
  <si>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</si>
  <si>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</si>
  <si>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</si>
  <si>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</si>
  <si>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</si>
  <si>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</si>
  <si>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</si>
  <si>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</si>
  <si>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防災対策費分担金</t>
    <rPh sb="1" eb="3">
      <t>ボウサイ</t>
    </rPh>
    <rPh sb="3" eb="5">
      <t>タイサク</t>
    </rPh>
    <rPh sb="5" eb="6">
      <t>ヒ</t>
    </rPh>
    <rPh sb="6" eb="9">
      <t>ブンタンキン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</si>
  <si>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</si>
  <si>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</si>
  <si>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　道路新設改良費負担金</t>
    <rPh sb="1" eb="3">
      <t>ドウロ</t>
    </rPh>
    <rPh sb="3" eb="5">
      <t>シンセツ</t>
    </rPh>
    <rPh sb="5" eb="7">
      <t>カイリョウ</t>
    </rPh>
    <rPh sb="7" eb="8">
      <t>ヒ</t>
    </rPh>
    <rPh sb="8" eb="10">
      <t>フタン</t>
    </rPh>
    <rPh sb="10" eb="11">
      <t>キン</t>
    </rPh>
    <phoneticPr fontId="20"/>
  </si>
  <si>
    <t>　国民健康保険税</t>
    <phoneticPr fontId="15"/>
  </si>
  <si>
    <t>　介護保険料</t>
    <phoneticPr fontId="15"/>
  </si>
  <si>
    <t>　後期高齢者医療保険料</t>
    <phoneticPr fontId="15"/>
  </si>
  <si>
    <t>その他の未収金</t>
    <rPh sb="2" eb="3">
      <t>タ</t>
    </rPh>
    <rPh sb="4" eb="7">
      <t>ミシュウキン</t>
    </rPh>
    <phoneticPr fontId="18"/>
  </si>
  <si>
    <t>　庁舎使用料</t>
  </si>
  <si>
    <t>　道路占用料</t>
  </si>
  <si>
    <t>　河川占用料</t>
  </si>
  <si>
    <t>　道路幅員証明手数料</t>
  </si>
  <si>
    <t>　住宅使用料</t>
    <rPh sb="1" eb="3">
      <t>ジュウタク</t>
    </rPh>
    <rPh sb="3" eb="6">
      <t>シヨウリョウ</t>
    </rPh>
    <phoneticPr fontId="20"/>
  </si>
  <si>
    <t>　財産貸付収入</t>
  </si>
  <si>
    <t>　光熱水費負担金</t>
  </si>
  <si>
    <t>　児童扶養手当返納金</t>
    <rPh sb="1" eb="3">
      <t>ジドウ</t>
    </rPh>
    <rPh sb="3" eb="5">
      <t>フヨウ</t>
    </rPh>
    <rPh sb="5" eb="7">
      <t>テアテ</t>
    </rPh>
    <rPh sb="7" eb="9">
      <t>ヘンノウ</t>
    </rPh>
    <rPh sb="9" eb="10">
      <t>キン</t>
    </rPh>
    <phoneticPr fontId="20"/>
  </si>
  <si>
    <t>　学童クラブ利用料</t>
  </si>
  <si>
    <t>　養育医療保護者負担金</t>
    <rPh sb="1" eb="3">
      <t>ヨウイク</t>
    </rPh>
    <rPh sb="3" eb="5">
      <t>イリョウ</t>
    </rPh>
    <rPh sb="5" eb="8">
      <t>ホゴシャ</t>
    </rPh>
    <rPh sb="8" eb="11">
      <t>フタンキン</t>
    </rPh>
    <phoneticPr fontId="20"/>
  </si>
  <si>
    <t>　浄化槽維持管理費負担金</t>
    <rPh sb="1" eb="4">
      <t>ジョウカソウ</t>
    </rPh>
    <rPh sb="4" eb="6">
      <t>イジ</t>
    </rPh>
    <rPh sb="6" eb="8">
      <t>カンリ</t>
    </rPh>
    <rPh sb="8" eb="9">
      <t>ヒ</t>
    </rPh>
    <rPh sb="9" eb="12">
      <t>フタンキン</t>
    </rPh>
    <phoneticPr fontId="20"/>
  </si>
  <si>
    <t>　市営住宅修繕費負担金</t>
    <rPh sb="1" eb="3">
      <t>シエイ</t>
    </rPh>
    <rPh sb="3" eb="5">
      <t>ジュウタク</t>
    </rPh>
    <rPh sb="5" eb="7">
      <t>シュウゼン</t>
    </rPh>
    <rPh sb="7" eb="8">
      <t>ヒ</t>
    </rPh>
    <rPh sb="8" eb="10">
      <t>フタン</t>
    </rPh>
    <rPh sb="10" eb="11">
      <t>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</si>
  <si>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</si>
  <si>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</si>
  <si>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　国民健康保険事業一般被保険者返納金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イッパン</t>
    </rPh>
    <phoneticPr fontId="15"/>
  </si>
  <si>
    <t>　農業集落排水事業使用料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シヨウ</t>
    </rPh>
    <rPh sb="11" eb="12">
      <t>リョウ</t>
    </rPh>
    <phoneticPr fontId="15"/>
  </si>
  <si>
    <t>　下水道事業使用料</t>
    <rPh sb="1" eb="2">
      <t>ゲ</t>
    </rPh>
    <rPh sb="2" eb="4">
      <t>スイドウ</t>
    </rPh>
    <rPh sb="4" eb="6">
      <t>ジギョウ</t>
    </rPh>
    <rPh sb="6" eb="8">
      <t>シヨウ</t>
    </rPh>
    <rPh sb="8" eb="9">
      <t>リョウ</t>
    </rPh>
    <phoneticPr fontId="15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</si>
  <si>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</si>
  <si>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</si>
  <si>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</si>
  <si>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</si>
  <si>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</si>
  <si>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</si>
  <si>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</si>
  <si>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</si>
  <si>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</si>
  <si>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</si>
  <si>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</si>
  <si>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</si>
  <si>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</si>
  <si>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</si>
  <si>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</si>
  <si>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</si>
  <si>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</si>
  <si>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</si>
  <si>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</si>
  <si>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</si>
  <si>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</si>
  <si>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</si>
  <si>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</si>
  <si>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</si>
  <si>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合計</t>
    <rPh sb="0" eb="2">
      <t>ゴウケイ</t>
    </rPh>
    <phoneticPr fontId="18"/>
  </si>
  <si>
    <t>一般会計等</t>
    <rPh sb="0" eb="4">
      <t>イッパンカイケイ</t>
    </rPh>
    <rPh sb="4" eb="5">
      <t>トウ</t>
    </rPh>
    <phoneticPr fontId="10"/>
  </si>
  <si>
    <t>農集特会</t>
    <rPh sb="0" eb="2">
      <t>ノウシュウ</t>
    </rPh>
    <rPh sb="2" eb="4">
      <t>トッカイ</t>
    </rPh>
    <phoneticPr fontId="10"/>
  </si>
  <si>
    <t>駐車場特会</t>
    <rPh sb="0" eb="3">
      <t>チュウシャジョウ</t>
    </rPh>
    <rPh sb="3" eb="5">
      <t>トッカイ</t>
    </rPh>
    <phoneticPr fontId="10"/>
  </si>
  <si>
    <t>下水道事業会計</t>
    <rPh sb="0" eb="7">
      <t>ゲスイドウジギョウカイケイ</t>
    </rPh>
    <phoneticPr fontId="1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</si>
  <si>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</si>
  <si>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</si>
  <si>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</si>
  <si>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</si>
  <si>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</si>
  <si>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</si>
  <si>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</si>
  <si>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</si>
  <si>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</si>
  <si>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</si>
  <si>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</si>
  <si>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</si>
  <si>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</si>
  <si>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</si>
  <si>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</si>
  <si>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</si>
  <si>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</si>
  <si>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</si>
  <si>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</si>
  <si>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</si>
  <si>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（単位：円）</t>
    <rPh sb="1" eb="3">
      <t>タンイ</t>
    </rPh>
    <rPh sb="4" eb="5">
      <t>エン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</si>
  <si>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</si>
  <si>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</si>
  <si>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</si>
  <si>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</si>
  <si>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</si>
  <si>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</si>
  <si>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</si>
  <si>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</si>
  <si>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</si>
  <si>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</si>
  <si>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</si>
  <si>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</si>
  <si>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</si>
  <si>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</si>
  <si>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</si>
  <si>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一般会計等</t>
    <rPh sb="0" eb="4">
      <t>イッパンカイケイ</t>
    </rPh>
    <rPh sb="4" eb="5">
      <t>トウ</t>
    </rPh>
    <phoneticPr fontId="13"/>
  </si>
  <si>
    <t>国民健康保険事業特別会計</t>
  </si>
  <si>
    <t>介護保険事業特別会計</t>
  </si>
  <si>
    <t>後期高齢者医療事業特別会計</t>
  </si>
  <si>
    <t>農業集落排水事業特別会計</t>
  </si>
  <si>
    <t>駐車場事業特別会計</t>
  </si>
  <si>
    <t>下水道事業会計</t>
    <rPh sb="0" eb="3">
      <t>ゲスイドウ</t>
    </rPh>
    <rPh sb="3" eb="5">
      <t>ジギョウ</t>
    </rPh>
    <rPh sb="5" eb="7">
      <t>カイケイ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</si>
  <si>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</si>
  <si>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</si>
  <si>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27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</si>
  <si>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</si>
  <si>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</si>
  <si>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</si>
  <si>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</si>
  <si>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</si>
  <si>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8"/>
  </si>
  <si>
    <t>民間認定こども園建設費補助金</t>
  </si>
  <si>
    <t>認定こども園</t>
    <rPh sb="0" eb="2">
      <t>ニンテイ</t>
    </rPh>
    <rPh sb="5" eb="6">
      <t>エン</t>
    </rPh>
    <phoneticPr fontId="15"/>
  </si>
  <si>
    <t>認定こども園の整備</t>
    <rPh sb="0" eb="2">
      <t>ニンテイ</t>
    </rPh>
    <rPh sb="5" eb="6">
      <t>エン</t>
    </rPh>
    <rPh sb="7" eb="9">
      <t>セイビ</t>
    </rPh>
    <phoneticPr fontId="15"/>
  </si>
  <si>
    <t>被災住宅修理費補助金</t>
  </si>
  <si>
    <t>市民</t>
    <rPh sb="0" eb="2">
      <t>シミン</t>
    </rPh>
    <phoneticPr fontId="10"/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</si>
  <si>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</si>
  <si>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</si>
  <si>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</si>
  <si>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地域介護・福祉空間整備等施設整備補助金（防災改修等支援）</t>
  </si>
  <si>
    <t>介護・福祉施設の整備</t>
    <rPh sb="0" eb="2">
      <t>カイゴ</t>
    </rPh>
    <rPh sb="3" eb="5">
      <t>フクシ</t>
    </rPh>
    <rPh sb="5" eb="7">
      <t>シセツ</t>
    </rPh>
    <rPh sb="8" eb="10">
      <t>セイビ</t>
    </rPh>
    <phoneticPr fontId="15"/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</si>
  <si>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</si>
  <si>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</si>
  <si>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</si>
  <si>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その他</t>
    <rPh sb="2" eb="3">
      <t>タ</t>
    </rPh>
    <phoneticPr fontId="20"/>
  </si>
  <si>
    <t>-</t>
    <phoneticPr fontId="15"/>
  </si>
  <si>
    <t>計</t>
    <rPh sb="0" eb="1">
      <t>ケイ</t>
    </rPh>
    <phoneticPr fontId="18"/>
  </si>
  <si>
    <t>その他の補助金等</t>
    <rPh sb="2" eb="3">
      <t>タ</t>
    </rPh>
    <rPh sb="4" eb="7">
      <t>ホジョキン</t>
    </rPh>
    <rPh sb="7" eb="8">
      <t>ナド</t>
    </rPh>
    <phoneticPr fontId="18"/>
  </si>
  <si>
    <t>特別定額給付金給付費</t>
  </si>
  <si>
    <t>市民</t>
    <rPh sb="0" eb="2">
      <t>シミン</t>
    </rPh>
    <phoneticPr fontId="20"/>
  </si>
  <si>
    <t>新型コロナウイルス感染症予防対策</t>
  </si>
  <si>
    <t>居宅介護サービス給付費　外</t>
    <rPh sb="12" eb="13">
      <t>ホカ</t>
    </rPh>
    <phoneticPr fontId="10"/>
  </si>
  <si>
    <t>千葉県国民健康保険団体連合会　外</t>
    <rPh sb="15" eb="16">
      <t>ホカ</t>
    </rPh>
    <phoneticPr fontId="10"/>
  </si>
  <si>
    <t>介護保険事業保険者負担分</t>
    <rPh sb="0" eb="2">
      <t>カイゴ</t>
    </rPh>
    <rPh sb="2" eb="4">
      <t>ホケン</t>
    </rPh>
    <rPh sb="4" eb="6">
      <t>ジギョウ</t>
    </rPh>
    <rPh sb="6" eb="9">
      <t>ホケンシャ</t>
    </rPh>
    <rPh sb="9" eb="12">
      <t>フタンブン</t>
    </rPh>
    <phoneticPr fontId="20"/>
  </si>
  <si>
    <t>一般被保険者療養給付費　外</t>
    <rPh sb="12" eb="13">
      <t>ホカ</t>
    </rPh>
    <phoneticPr fontId="10"/>
  </si>
  <si>
    <t>国民健康保険事業保険者負担分</t>
    <rPh sb="0" eb="2">
      <t>コクミン</t>
    </rPh>
    <rPh sb="2" eb="4">
      <t>ケンコウ</t>
    </rPh>
    <rPh sb="4" eb="6">
      <t>ホケン</t>
    </rPh>
    <rPh sb="6" eb="8">
      <t>ジギョウ</t>
    </rPh>
    <rPh sb="8" eb="11">
      <t>ホケンシャ</t>
    </rPh>
    <rPh sb="11" eb="14">
      <t>フタンブン</t>
    </rPh>
    <phoneticPr fontId="20"/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</si>
  <si>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</si>
  <si>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</si>
  <si>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</si>
  <si>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一般被保険者医療給付費分事業費納付金　外</t>
    <rPh sb="19" eb="20">
      <t>ホカ</t>
    </rPh>
    <phoneticPr fontId="10"/>
  </si>
  <si>
    <t>千葉県</t>
    <phoneticPr fontId="10"/>
  </si>
  <si>
    <t>保険料等負担金　外</t>
    <rPh sb="8" eb="9">
      <t>ホカ</t>
    </rPh>
    <phoneticPr fontId="10"/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</si>
  <si>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</si>
  <si>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</si>
  <si>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療養給付費負担金</t>
  </si>
  <si>
    <t>強い農業・担い手づくり総合支援交付金</t>
  </si>
  <si>
    <t>農業事業者</t>
    <rPh sb="0" eb="2">
      <t>ノウギョウ</t>
    </rPh>
    <rPh sb="2" eb="5">
      <t>ジギョウシャ</t>
    </rPh>
    <phoneticPr fontId="10"/>
  </si>
  <si>
    <t>農業経営基盤強化促進</t>
  </si>
  <si>
    <t>介護納付金分事業費納付金</t>
  </si>
  <si>
    <t>総合事業サービス費　外</t>
    <rPh sb="10" eb="11">
      <t>ホカ</t>
    </rPh>
    <phoneticPr fontId="10"/>
  </si>
  <si>
    <t>介護予防・生活支援サービス事業に対する補助金</t>
    <rPh sb="16" eb="17">
      <t>タイ</t>
    </rPh>
    <rPh sb="19" eb="22">
      <t>ホジョキン</t>
    </rPh>
    <phoneticPr fontId="10"/>
  </si>
  <si>
    <t>ひとり親世帯臨時特別給付金給付費</t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</si>
  <si>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</si>
  <si>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</si>
  <si>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</si>
  <si>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子育て世帯臨時特別給付金給付費</t>
  </si>
  <si>
    <t>社会福祉協議会補助金</t>
  </si>
  <si>
    <t>民間企業</t>
    <rPh sb="0" eb="2">
      <t>ミンカン</t>
    </rPh>
    <rPh sb="2" eb="4">
      <t>キギョウ</t>
    </rPh>
    <phoneticPr fontId="20"/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</si>
  <si>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</si>
  <si>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感染症対策協力金</t>
  </si>
  <si>
    <t>医療機関</t>
    <rPh sb="0" eb="2">
      <t>イリョウ</t>
    </rPh>
    <rPh sb="2" eb="4">
      <t>キカン</t>
    </rPh>
    <phoneticPr fontId="10"/>
  </si>
  <si>
    <t>医療機関等従事者・職員慰労金</t>
  </si>
  <si>
    <t>補助金等</t>
    <rPh sb="0" eb="3">
      <t>ホジョキン</t>
    </rPh>
    <rPh sb="3" eb="4">
      <t>トウ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</si>
  <si>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</si>
  <si>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</si>
  <si>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</si>
  <si>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</si>
  <si>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</si>
  <si>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</si>
  <si>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</si>
  <si>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29"/>
  </si>
  <si>
    <t>地方譲与税</t>
    <rPh sb="0" eb="2">
      <t>チホウ</t>
    </rPh>
    <rPh sb="2" eb="4">
      <t>ジョウヨ</t>
    </rPh>
    <rPh sb="4" eb="5">
      <t>ゼイ</t>
    </rPh>
    <phoneticPr fontId="29"/>
  </si>
  <si>
    <t>利子割交付金</t>
    <phoneticPr fontId="29"/>
  </si>
  <si>
    <t>配当割交付金</t>
    <phoneticPr fontId="29"/>
  </si>
  <si>
    <t>株式等譲渡所得割交付金</t>
    <phoneticPr fontId="10"/>
  </si>
  <si>
    <t>法人事業税交付金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</si>
  <si>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</si>
  <si>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</si>
  <si>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</si>
  <si>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</si>
  <si>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</si>
  <si>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</si>
  <si>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</si>
  <si>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</si>
  <si>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29"/>
  </si>
  <si>
    <t>小計</t>
    <rPh sb="0" eb="2">
      <t>ショウケイ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</si>
  <si>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</si>
  <si>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</si>
  <si>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</si>
  <si>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</si>
  <si>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経常的
補助金</t>
    <rPh sb="0" eb="3">
      <t>ケイジョウテキ</t>
    </rPh>
    <rPh sb="4" eb="7">
      <t>ホジョキン</t>
    </rPh>
    <phoneticPr fontId="18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</si>
  <si>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</si>
  <si>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</si>
  <si>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</si>
  <si>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</si>
  <si>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特別会計</t>
    <rPh sb="0" eb="2">
      <t>トクベツ</t>
    </rPh>
    <rPh sb="2" eb="4">
      <t>カイケイ</t>
    </rPh>
    <phoneticPr fontId="1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</si>
  <si>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0"/>
  </si>
  <si>
    <t>介護保険料</t>
    <rPh sb="0" eb="2">
      <t>カイゴ</t>
    </rPh>
    <rPh sb="2" eb="5">
      <t>ホケンリョウ</t>
    </rPh>
    <phoneticPr fontId="30"/>
  </si>
  <si>
    <t>支払基金交付金</t>
    <rPh sb="0" eb="2">
      <t>シハライ</t>
    </rPh>
    <rPh sb="2" eb="4">
      <t>キキン</t>
    </rPh>
    <rPh sb="4" eb="7">
      <t>コウフキン</t>
    </rPh>
    <phoneticPr fontId="30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</si>
  <si>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0"/>
  </si>
  <si>
    <t>農業集落排水事業　受益者負担金</t>
    <rPh sb="0" eb="2">
      <t>ノウギョウ</t>
    </rPh>
    <rPh sb="2" eb="4">
      <t>シュウラク</t>
    </rPh>
    <rPh sb="4" eb="6">
      <t>ハイスイ</t>
    </rPh>
    <rPh sb="6" eb="8">
      <t>ジギョウ</t>
    </rPh>
    <rPh sb="9" eb="12">
      <t>ジュエキシャ</t>
    </rPh>
    <rPh sb="12" eb="14">
      <t>フタン</t>
    </rPh>
    <rPh sb="14" eb="15">
      <t>キン</t>
    </rPh>
    <phoneticPr fontId="30"/>
  </si>
  <si>
    <t>下水道事業会計　長期前受金戻入外</t>
    <rPh sb="0" eb="3">
      <t>ゲスイドウ</t>
    </rPh>
    <rPh sb="3" eb="5">
      <t>ジギョウ</t>
    </rPh>
    <rPh sb="5" eb="7">
      <t>カイケイ</t>
    </rPh>
    <rPh sb="8" eb="13">
      <t>チョウキマエウケキン</t>
    </rPh>
    <rPh sb="13" eb="15">
      <t>モドシイレ</t>
    </rPh>
    <rPh sb="15" eb="16">
      <t>ホカ</t>
    </rPh>
    <phoneticPr fontId="30"/>
  </si>
  <si>
    <t>国保特会</t>
    <rPh sb="0" eb="2">
      <t>コクホ</t>
    </rPh>
    <rPh sb="2" eb="4">
      <t>トッカイ</t>
    </rPh>
    <phoneticPr fontId="10"/>
  </si>
  <si>
    <t>介護特会</t>
    <rPh sb="0" eb="2">
      <t>カイゴ</t>
    </rPh>
    <rPh sb="2" eb="4">
      <t>トッカイ</t>
    </rPh>
    <phoneticPr fontId="10"/>
  </si>
  <si>
    <t>農集特会</t>
    <phoneticPr fontId="10"/>
  </si>
  <si>
    <t>下水道事業</t>
    <rPh sb="0" eb="3">
      <t>ゲスイドウ</t>
    </rPh>
    <rPh sb="3" eb="5">
      <t>ジギョウ</t>
    </rPh>
    <phoneticPr fontId="10"/>
  </si>
  <si>
    <t>合計</t>
    <rPh sb="0" eb="2">
      <t>ゴウケイ</t>
    </rPh>
    <phoneticPr fontId="30"/>
  </si>
  <si>
    <t>税収等</t>
    <rPh sb="0" eb="3">
      <t>ゼイシュウトウ</t>
    </rPh>
    <phoneticPr fontId="30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</si>
  <si>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0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</si>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</sst>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,;&quot;△ &quot;#,##0,,;&quot;-&quot;"/>
    <numFmt numFmtId="177" formatCode="#,##0;&quot;△ &quot;#,##0"/>
    <numFmt numFmtId="178" formatCode="#,##0;\-#,##0;\-"/>
    <numFmt numFmtId="179" formatCode="0.0%"/>
    <numFmt numFmtId="180" formatCode="#,##0,;\-#,##0,;&quot;-&quot;"/>
    <numFmt numFmtId="181" formatCode="0.000"/>
  </numFmts>
  <fonts count="33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6"/>
      <name val="ＭＳ Ｐ明朝"/>
      <family val="2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32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2">
      <alignment vertical="center"/>
    </xf>
    <xf numFmtId="0" fontId="12" fillId="0" borderId="0" xfId="2" applyFont="1" applyAlignment="1">
      <alignment horizontal="center" vertical="center"/>
    </xf>
    <xf numFmtId="0" fontId="9" fillId="0" borderId="6" xfId="2" applyFont="1" applyBorder="1">
      <alignment vertical="center"/>
    </xf>
    <xf numFmtId="0" fontId="13" fillId="0" borderId="6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/>
    </xf>
    <xf numFmtId="176" fontId="14" fillId="0" borderId="7" xfId="3" applyNumberFormat="1" applyFont="1" applyFill="1" applyBorder="1" applyAlignment="1">
      <alignment horizontal="right" vertical="center" wrapText="1"/>
    </xf>
    <xf numFmtId="176" fontId="14" fillId="0" borderId="7" xfId="3" applyNumberFormat="1" applyFont="1" applyFill="1" applyBorder="1" applyAlignment="1">
      <alignment horizontal="right" vertical="center"/>
    </xf>
    <xf numFmtId="177" fontId="14" fillId="0" borderId="9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176" fontId="14" fillId="0" borderId="7" xfId="3" applyNumberFormat="1" applyFont="1" applyBorder="1" applyAlignment="1">
      <alignment horizontal="right" vertical="center"/>
    </xf>
    <xf numFmtId="176" fontId="14" fillId="0" borderId="1" xfId="3" applyNumberFormat="1" applyFont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6" fontId="14" fillId="0" borderId="1" xfId="3" applyNumberFormat="1" applyFont="1" applyBorder="1" applyAlignment="1">
      <alignment horizontal="right" vertical="center" wrapText="1"/>
    </xf>
    <xf numFmtId="0" fontId="8" fillId="0" borderId="0" xfId="2" applyFont="1">
      <alignment vertical="center"/>
    </xf>
    <xf numFmtId="0" fontId="17" fillId="0" borderId="0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4" fillId="0" borderId="0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176" fontId="14" fillId="0" borderId="1" xfId="3" applyNumberFormat="1" applyFont="1" applyFill="1" applyBorder="1">
      <alignment vertical="center"/>
    </xf>
    <xf numFmtId="10" fontId="14" fillId="0" borderId="1" xfId="4" applyNumberFormat="1" applyFont="1" applyFill="1" applyBorder="1">
      <alignment vertical="center"/>
    </xf>
    <xf numFmtId="176" fontId="14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176" fontId="14" fillId="0" borderId="1" xfId="3" applyNumberFormat="1" applyFont="1" applyBorder="1">
      <alignment vertical="center"/>
    </xf>
    <xf numFmtId="178" fontId="14" fillId="0" borderId="1" xfId="2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38" fontId="0" fillId="0" borderId="0" xfId="3" applyFont="1">
      <alignment vertical="center"/>
    </xf>
    <xf numFmtId="0" fontId="8" fillId="0" borderId="0" xfId="2" applyBorder="1">
      <alignment vertical="center"/>
    </xf>
    <xf numFmtId="0" fontId="2" fillId="0" borderId="0" xfId="2" applyFont="1" applyFill="1" applyBorder="1" applyAlignment="1">
      <alignment horizontal="left" vertical="center"/>
    </xf>
    <xf numFmtId="38" fontId="6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0" fontId="14" fillId="0" borderId="10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176" fontId="16" fillId="0" borderId="12" xfId="3" applyNumberFormat="1" applyFont="1" applyBorder="1" applyAlignment="1">
      <alignment horizontal="right" vertical="center"/>
    </xf>
    <xf numFmtId="0" fontId="14" fillId="0" borderId="12" xfId="2" applyFont="1" applyBorder="1">
      <alignment vertical="center"/>
    </xf>
    <xf numFmtId="0" fontId="14" fillId="0" borderId="0" xfId="2" applyFont="1" applyAlignment="1"/>
    <xf numFmtId="176" fontId="16" fillId="0" borderId="1" xfId="3" applyNumberFormat="1" applyFont="1" applyBorder="1" applyAlignment="1">
      <alignment horizontal="right" vertical="center"/>
    </xf>
    <xf numFmtId="38" fontId="14" fillId="0" borderId="0" xfId="2" applyNumberFormat="1" applyFont="1">
      <alignment vertical="center"/>
    </xf>
    <xf numFmtId="38" fontId="14" fillId="0" borderId="0" xfId="2" applyNumberFormat="1" applyFont="1" applyAlignment="1"/>
    <xf numFmtId="0" fontId="16" fillId="0" borderId="10" xfId="2" applyFont="1" applyBorder="1" applyAlignment="1">
      <alignment horizontal="left" vertical="center"/>
    </xf>
    <xf numFmtId="176" fontId="16" fillId="0" borderId="1" xfId="3" applyNumberFormat="1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38" fontId="14" fillId="0" borderId="3" xfId="3" applyFont="1" applyBorder="1">
      <alignment vertical="center"/>
    </xf>
    <xf numFmtId="0" fontId="14" fillId="0" borderId="3" xfId="2" applyFont="1" applyBorder="1">
      <alignment vertical="center"/>
    </xf>
    <xf numFmtId="38" fontId="14" fillId="0" borderId="0" xfId="3" applyFont="1" applyBorder="1">
      <alignment vertical="center"/>
    </xf>
    <xf numFmtId="38" fontId="6" fillId="0" borderId="0" xfId="3" applyFont="1">
      <alignment vertical="center"/>
    </xf>
    <xf numFmtId="0" fontId="1" fillId="0" borderId="6" xfId="2" applyFont="1" applyBorder="1" applyAlignment="1">
      <alignment horizontal="left" vertical="center"/>
    </xf>
    <xf numFmtId="38" fontId="1" fillId="0" borderId="6" xfId="3" applyFont="1" applyBorder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38" fontId="19" fillId="0" borderId="1" xfId="3" applyFont="1" applyBorder="1" applyAlignment="1">
      <alignment horizontal="center" vertical="center" wrapText="1"/>
    </xf>
    <xf numFmtId="0" fontId="16" fillId="0" borderId="1" xfId="2" applyFont="1" applyBorder="1">
      <alignment vertical="center"/>
    </xf>
    <xf numFmtId="176" fontId="16" fillId="0" borderId="1" xfId="3" applyNumberFormat="1" applyFont="1" applyBorder="1">
      <alignment vertical="center"/>
    </xf>
    <xf numFmtId="0" fontId="2" fillId="0" borderId="3" xfId="2" applyFont="1" applyBorder="1" applyAlignment="1">
      <alignment vertical="center"/>
    </xf>
    <xf numFmtId="38" fontId="6" fillId="0" borderId="3" xfId="3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38" fontId="6" fillId="0" borderId="0" xfId="3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38" fontId="21" fillId="0" borderId="0" xfId="3" applyFont="1" applyBorder="1" applyAlignment="1">
      <alignment horizontal="center" vertical="center"/>
    </xf>
    <xf numFmtId="38" fontId="1" fillId="0" borderId="0" xfId="3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 wrapText="1"/>
    </xf>
    <xf numFmtId="38" fontId="16" fillId="0" borderId="1" xfId="3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16" fillId="0" borderId="10" xfId="2" applyFont="1" applyBorder="1">
      <alignment vertical="center"/>
    </xf>
    <xf numFmtId="176" fontId="16" fillId="0" borderId="10" xfId="2" applyNumberFormat="1" applyFont="1" applyBorder="1">
      <alignment vertical="center"/>
    </xf>
    <xf numFmtId="176" fontId="16" fillId="0" borderId="1" xfId="2" applyNumberFormat="1" applyFont="1" applyBorder="1" applyAlignment="1">
      <alignment horizontal="right" vertical="center"/>
    </xf>
    <xf numFmtId="0" fontId="16" fillId="0" borderId="13" xfId="2" applyFont="1" applyBorder="1" applyAlignment="1">
      <alignment horizontal="center" vertical="center"/>
    </xf>
    <xf numFmtId="176" fontId="16" fillId="0" borderId="13" xfId="2" applyNumberFormat="1" applyFont="1" applyBorder="1" applyAlignment="1">
      <alignment horizontal="right" vertical="center"/>
    </xf>
    <xf numFmtId="0" fontId="16" fillId="0" borderId="2" xfId="2" applyFont="1" applyBorder="1">
      <alignment vertical="center"/>
    </xf>
    <xf numFmtId="176" fontId="16" fillId="0" borderId="2" xfId="3" applyNumberFormat="1" applyFont="1" applyBorder="1">
      <alignment vertical="center"/>
    </xf>
    <xf numFmtId="176" fontId="16" fillId="0" borderId="1" xfId="3" applyNumberFormat="1" applyFont="1" applyFill="1" applyBorder="1">
      <alignment vertical="center"/>
    </xf>
    <xf numFmtId="0" fontId="16" fillId="0" borderId="0" xfId="2" applyFont="1" applyFill="1">
      <alignment vertical="center"/>
    </xf>
    <xf numFmtId="0" fontId="16" fillId="0" borderId="1" xfId="2" applyFont="1" applyFill="1" applyBorder="1">
      <alignment vertical="center"/>
    </xf>
    <xf numFmtId="0" fontId="16" fillId="0" borderId="1" xfId="2" applyFont="1" applyBorder="1" applyAlignment="1">
      <alignment vertical="center"/>
    </xf>
    <xf numFmtId="176" fontId="16" fillId="0" borderId="10" xfId="3" applyNumberFormat="1" applyFont="1" applyBorder="1">
      <alignment vertical="center"/>
    </xf>
    <xf numFmtId="176" fontId="16" fillId="0" borderId="13" xfId="3" applyNumberFormat="1" applyFont="1" applyBorder="1">
      <alignment vertical="center"/>
    </xf>
    <xf numFmtId="0" fontId="16" fillId="0" borderId="11" xfId="2" applyFont="1" applyBorder="1" applyAlignment="1">
      <alignment horizontal="center" vertical="center"/>
    </xf>
    <xf numFmtId="176" fontId="16" fillId="0" borderId="11" xfId="3" applyNumberFormat="1" applyFont="1" applyBorder="1">
      <alignment vertical="center"/>
    </xf>
    <xf numFmtId="0" fontId="2" fillId="0" borderId="3" xfId="2" applyFont="1" applyBorder="1">
      <alignment vertical="center"/>
    </xf>
    <xf numFmtId="38" fontId="17" fillId="0" borderId="0" xfId="3" applyFont="1" applyBorder="1" applyAlignment="1">
      <alignment horizontal="center" vertical="center"/>
    </xf>
    <xf numFmtId="38" fontId="6" fillId="0" borderId="0" xfId="3" applyFont="1" applyBorder="1">
      <alignment vertical="center"/>
    </xf>
    <xf numFmtId="38" fontId="1" fillId="0" borderId="0" xfId="3" applyFont="1">
      <alignment vertical="center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38" fontId="1" fillId="0" borderId="0" xfId="3" applyFont="1" applyBorder="1">
      <alignment vertical="center"/>
    </xf>
    <xf numFmtId="38" fontId="1" fillId="0" borderId="0" xfId="3" applyFont="1" applyBorder="1" applyAlignment="1">
      <alignment horizontal="right"/>
    </xf>
    <xf numFmtId="38" fontId="14" fillId="3" borderId="14" xfId="3" applyFont="1" applyFill="1" applyBorder="1" applyAlignment="1">
      <alignment horizontal="center" vertical="center" wrapText="1"/>
    </xf>
    <xf numFmtId="38" fontId="14" fillId="3" borderId="15" xfId="3" applyFont="1" applyFill="1" applyBorder="1" applyAlignment="1">
      <alignment horizontal="center" vertical="center" wrapText="1"/>
    </xf>
    <xf numFmtId="38" fontId="14" fillId="3" borderId="8" xfId="3" applyFont="1" applyFill="1" applyBorder="1" applyAlignment="1">
      <alignment horizontal="center" vertical="center" wrapText="1"/>
    </xf>
    <xf numFmtId="38" fontId="2" fillId="3" borderId="16" xfId="3" applyFont="1" applyFill="1" applyBorder="1" applyAlignment="1">
      <alignment horizontal="center" vertical="center"/>
    </xf>
    <xf numFmtId="38" fontId="1" fillId="3" borderId="18" xfId="3" applyFont="1" applyFill="1" applyBorder="1" applyAlignment="1">
      <alignment horizontal="center" vertical="center"/>
    </xf>
    <xf numFmtId="0" fontId="1" fillId="0" borderId="1" xfId="2" applyFont="1" applyBorder="1" applyAlignment="1">
      <alignment vertical="center"/>
    </xf>
    <xf numFmtId="176" fontId="1" fillId="0" borderId="1" xfId="3" applyNumberFormat="1" applyFont="1" applyBorder="1" applyAlignment="1">
      <alignment horizontal="right" vertical="center"/>
    </xf>
    <xf numFmtId="176" fontId="1" fillId="0" borderId="19" xfId="3" applyNumberFormat="1" applyFont="1" applyBorder="1" applyAlignment="1">
      <alignment horizontal="right" vertical="center"/>
    </xf>
    <xf numFmtId="176" fontId="1" fillId="0" borderId="8" xfId="3" applyNumberFormat="1" applyFont="1" applyBorder="1" applyAlignment="1">
      <alignment horizontal="right" vertical="center"/>
    </xf>
    <xf numFmtId="0" fontId="1" fillId="0" borderId="1" xfId="2" applyFont="1" applyBorder="1" applyAlignment="1">
      <alignment horizontal="center" vertical="center"/>
    </xf>
    <xf numFmtId="38" fontId="2" fillId="0" borderId="0" xfId="3" applyFont="1">
      <alignment vertical="center"/>
    </xf>
    <xf numFmtId="38" fontId="1" fillId="3" borderId="16" xfId="3" applyFont="1" applyFill="1" applyBorder="1" applyAlignment="1">
      <alignment horizontal="center" vertical="center"/>
    </xf>
    <xf numFmtId="178" fontId="1" fillId="0" borderId="1" xfId="3" applyNumberFormat="1" applyFont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8" xfId="3" applyNumberFormat="1" applyFont="1" applyBorder="1" applyAlignment="1">
      <alignment horizontal="right" vertical="center"/>
    </xf>
    <xf numFmtId="38" fontId="14" fillId="0" borderId="0" xfId="3" applyFont="1" applyAlignment="1">
      <alignment horizontal="right" vertical="center"/>
    </xf>
    <xf numFmtId="0" fontId="14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4" fillId="0" borderId="0" xfId="2" applyFont="1" applyBorder="1" applyAlignment="1">
      <alignment horizontal="right" vertical="center"/>
    </xf>
    <xf numFmtId="0" fontId="26" fillId="0" borderId="0" xfId="2" applyFont="1" applyBorder="1" applyAlignment="1">
      <alignment horizontal="right" vertical="center"/>
    </xf>
    <xf numFmtId="176" fontId="26" fillId="0" borderId="19" xfId="3" applyNumberFormat="1" applyFont="1" applyBorder="1" applyAlignment="1">
      <alignment horizontal="right" vertical="center" wrapText="1"/>
    </xf>
    <xf numFmtId="176" fontId="26" fillId="0" borderId="7" xfId="3" applyNumberFormat="1" applyFont="1" applyBorder="1" applyAlignment="1">
      <alignment horizontal="right" vertical="center" wrapText="1"/>
    </xf>
    <xf numFmtId="176" fontId="26" fillId="0" borderId="1" xfId="3" applyNumberFormat="1" applyFont="1" applyBorder="1" applyAlignment="1">
      <alignment horizontal="right" vertical="center" wrapText="1"/>
    </xf>
    <xf numFmtId="179" fontId="26" fillId="0" borderId="8" xfId="3" applyNumberFormat="1" applyFont="1" applyBorder="1" applyAlignment="1">
      <alignment horizontal="right" vertical="center"/>
    </xf>
    <xf numFmtId="180" fontId="24" fillId="0" borderId="9" xfId="3" applyNumberFormat="1" applyFont="1" applyBorder="1" applyAlignment="1">
      <alignment vertical="center"/>
    </xf>
    <xf numFmtId="0" fontId="24" fillId="0" borderId="0" xfId="2" applyFont="1" applyBorder="1" applyAlignment="1">
      <alignment vertical="center"/>
    </xf>
    <xf numFmtId="38" fontId="24" fillId="0" borderId="7" xfId="3" applyFont="1" applyBorder="1" applyAlignment="1">
      <alignment horizontal="center" vertical="center"/>
    </xf>
    <xf numFmtId="0" fontId="19" fillId="0" borderId="0" xfId="2" applyFont="1">
      <alignment vertical="center"/>
    </xf>
    <xf numFmtId="38" fontId="26" fillId="0" borderId="19" xfId="3" applyFont="1" applyBorder="1" applyAlignment="1">
      <alignment horizontal="right" vertical="center" wrapText="1"/>
    </xf>
    <xf numFmtId="38" fontId="26" fillId="0" borderId="7" xfId="3" applyFont="1" applyBorder="1" applyAlignment="1">
      <alignment horizontal="right" vertical="center" wrapText="1"/>
    </xf>
    <xf numFmtId="38" fontId="26" fillId="0" borderId="1" xfId="3" applyFont="1" applyBorder="1" applyAlignment="1">
      <alignment horizontal="right" vertical="center" wrapText="1"/>
    </xf>
    <xf numFmtId="0" fontId="19" fillId="0" borderId="0" xfId="2" applyFont="1" applyAlignment="1">
      <alignment vertical="center"/>
    </xf>
    <xf numFmtId="38" fontId="26" fillId="0" borderId="1" xfId="3" applyFont="1" applyBorder="1" applyAlignment="1">
      <alignment horizontal="right" vertical="center"/>
    </xf>
    <xf numFmtId="38" fontId="26" fillId="0" borderId="0" xfId="1" applyFont="1" applyAlignment="1">
      <alignment vertical="center"/>
    </xf>
    <xf numFmtId="38" fontId="24" fillId="0" borderId="0" xfId="2" applyNumberFormat="1" applyFont="1" applyAlignment="1">
      <alignment vertical="center"/>
    </xf>
    <xf numFmtId="38" fontId="16" fillId="0" borderId="0" xfId="1" applyFo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176" fontId="2" fillId="0" borderId="1" xfId="3" applyNumberFormat="1" applyFont="1" applyBorder="1" applyAlignment="1">
      <alignment horizontal="right" vertical="center"/>
    </xf>
    <xf numFmtId="178" fontId="16" fillId="0" borderId="1" xfId="3" applyNumberFormat="1" applyFont="1" applyBorder="1" applyAlignment="1">
      <alignment horizontal="right" vertical="center"/>
    </xf>
    <xf numFmtId="38" fontId="16" fillId="0" borderId="0" xfId="1" applyFont="1" applyFill="1">
      <alignment vertical="center"/>
    </xf>
    <xf numFmtId="178" fontId="14" fillId="0" borderId="0" xfId="2" applyNumberFormat="1" applyFont="1">
      <alignment vertical="center"/>
    </xf>
    <xf numFmtId="0" fontId="8" fillId="0" borderId="0" xfId="2" applyFont="1" applyAlignment="1">
      <alignment horizontal="left" vertical="center" wrapText="1"/>
    </xf>
    <xf numFmtId="38" fontId="6" fillId="0" borderId="0" xfId="3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 wrapText="1"/>
    </xf>
    <xf numFmtId="38" fontId="6" fillId="0" borderId="0" xfId="3" applyFont="1" applyBorder="1" applyAlignment="1">
      <alignment vertical="center"/>
    </xf>
    <xf numFmtId="0" fontId="1" fillId="0" borderId="0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 wrapText="1"/>
    </xf>
    <xf numFmtId="38" fontId="2" fillId="0" borderId="1" xfId="3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176" fontId="2" fillId="0" borderId="7" xfId="3" applyNumberFormat="1" applyFont="1" applyBorder="1" applyAlignment="1">
      <alignment vertical="center"/>
    </xf>
    <xf numFmtId="0" fontId="2" fillId="0" borderId="18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left" vertical="center" wrapText="1"/>
    </xf>
    <xf numFmtId="0" fontId="2" fillId="0" borderId="27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176" fontId="2" fillId="0" borderId="7" xfId="3" applyNumberFormat="1" applyFon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38" fontId="14" fillId="0" borderId="0" xfId="1" applyFont="1">
      <alignment vertical="center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Continuous" vertical="center" wrapText="1"/>
    </xf>
    <xf numFmtId="0" fontId="19" fillId="0" borderId="1" xfId="5" applyFont="1" applyBorder="1" applyAlignment="1">
      <alignment horizontal="center" vertical="center" wrapText="1"/>
    </xf>
    <xf numFmtId="176" fontId="19" fillId="0" borderId="1" xfId="3" applyNumberFormat="1" applyFont="1" applyBorder="1" applyAlignment="1">
      <alignment vertical="center"/>
    </xf>
    <xf numFmtId="38" fontId="19" fillId="0" borderId="0" xfId="1" applyFont="1">
      <alignment vertical="center"/>
    </xf>
    <xf numFmtId="0" fontId="19" fillId="0" borderId="8" xfId="5" applyFont="1" applyBorder="1" applyAlignment="1">
      <alignment vertical="center"/>
    </xf>
    <xf numFmtId="0" fontId="19" fillId="0" borderId="8" xfId="5" applyFont="1" applyBorder="1" applyAlignment="1">
      <alignment horizontal="center" vertical="center"/>
    </xf>
    <xf numFmtId="38" fontId="19" fillId="0" borderId="0" xfId="1" applyFont="1" applyFill="1">
      <alignment vertical="center"/>
    </xf>
    <xf numFmtId="38" fontId="8" fillId="0" borderId="0" xfId="2" applyNumberFormat="1" applyFont="1">
      <alignment vertical="center"/>
    </xf>
    <xf numFmtId="176" fontId="19" fillId="0" borderId="1" xfId="3" applyNumberFormat="1" applyFont="1" applyBorder="1" applyAlignment="1">
      <alignment horizontal="right" vertical="center"/>
    </xf>
    <xf numFmtId="176" fontId="19" fillId="0" borderId="1" xfId="2" applyNumberFormat="1" applyFont="1" applyBorder="1">
      <alignment vertical="center"/>
    </xf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center" vertical="center"/>
    </xf>
    <xf numFmtId="0" fontId="1" fillId="3" borderId="8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>
      <alignment vertical="center"/>
    </xf>
    <xf numFmtId="176" fontId="6" fillId="3" borderId="1" xfId="3" applyNumberFormat="1" applyFont="1" applyFill="1" applyBorder="1" applyAlignment="1">
      <alignment horizontal="right" vertical="center"/>
    </xf>
    <xf numFmtId="38" fontId="8" fillId="3" borderId="0" xfId="2" applyNumberFormat="1" applyFont="1" applyFill="1">
      <alignment vertical="center"/>
    </xf>
    <xf numFmtId="178" fontId="8" fillId="3" borderId="0" xfId="2" applyNumberFormat="1" applyFont="1" applyFill="1">
      <alignment vertical="center"/>
    </xf>
    <xf numFmtId="181" fontId="8" fillId="3" borderId="0" xfId="2" applyNumberFormat="1" applyFont="1" applyFill="1">
      <alignment vertical="center"/>
    </xf>
    <xf numFmtId="0" fontId="8" fillId="3" borderId="11" xfId="2" applyFont="1" applyFill="1" applyBorder="1" applyAlignment="1">
      <alignment horizontal="center" vertical="center"/>
    </xf>
    <xf numFmtId="38" fontId="6" fillId="3" borderId="0" xfId="3" applyFont="1" applyFill="1">
      <alignment vertical="center"/>
    </xf>
    <xf numFmtId="38" fontId="2" fillId="3" borderId="0" xfId="3" applyFont="1" applyFill="1" applyAlignment="1">
      <alignment vertical="center" wrapText="1"/>
    </xf>
    <xf numFmtId="177" fontId="6" fillId="3" borderId="1" xfId="3" applyNumberFormat="1" applyFont="1" applyFill="1" applyBorder="1" applyAlignment="1">
      <alignment horizontal="right" vertical="center"/>
    </xf>
    <xf numFmtId="38" fontId="1" fillId="3" borderId="0" xfId="3" applyFont="1" applyFill="1">
      <alignment vertical="center"/>
    </xf>
    <xf numFmtId="38" fontId="8" fillId="3" borderId="0" xfId="1" applyFont="1" applyFill="1">
      <alignment vertical="center"/>
    </xf>
    <xf numFmtId="0" fontId="31" fillId="0" borderId="0" xfId="2" applyFont="1" applyBorder="1" applyAlignment="1">
      <alignment horizontal="left" vertical="center"/>
    </xf>
    <xf numFmtId="38" fontId="31" fillId="0" borderId="0" xfId="3" applyFont="1" applyBorder="1" applyAlignment="1">
      <alignment horizontal="right" vertical="center"/>
    </xf>
    <xf numFmtId="0" fontId="32" fillId="0" borderId="1" xfId="2" applyFont="1" applyBorder="1" applyAlignment="1">
      <alignment horizontal="center" vertical="center" wrapText="1"/>
    </xf>
    <xf numFmtId="38" fontId="32" fillId="0" borderId="1" xfId="3" applyFont="1" applyBorder="1" applyAlignment="1">
      <alignment horizontal="center" vertical="center" wrapText="1"/>
    </xf>
    <xf numFmtId="0" fontId="32" fillId="0" borderId="1" xfId="2" applyFont="1" applyBorder="1">
      <alignment vertical="center"/>
    </xf>
    <xf numFmtId="176" fontId="32" fillId="0" borderId="1" xfId="3" applyNumberFormat="1" applyFont="1" applyBorder="1">
      <alignment vertical="center"/>
    </xf>
    <xf numFmtId="0" fontId="32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8" fillId="0" borderId="0" xfId="2" applyAlignment="1">
      <alignment horizontal="right" vertical="center"/>
    </xf>
    <xf numFmtId="38" fontId="19" fillId="3" borderId="1" xfId="3" applyFont="1" applyFill="1" applyBorder="1" applyAlignment="1">
      <alignment horizontal="center" vertical="center" wrapText="1"/>
    </xf>
    <xf numFmtId="38" fontId="19" fillId="3" borderId="1" xfId="3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38" fontId="16" fillId="0" borderId="1" xfId="3" applyFont="1" applyBorder="1" applyAlignment="1">
      <alignment horizontal="center" vertical="center"/>
    </xf>
    <xf numFmtId="38" fontId="16" fillId="0" borderId="1" xfId="3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38" fontId="16" fillId="0" borderId="7" xfId="3" applyFont="1" applyBorder="1" applyAlignment="1">
      <alignment horizontal="center" vertical="center" wrapText="1"/>
    </xf>
    <xf numFmtId="38" fontId="16" fillId="0" borderId="8" xfId="3" applyFont="1" applyBorder="1" applyAlignment="1">
      <alignment horizontal="center" vertical="center" wrapText="1"/>
    </xf>
    <xf numFmtId="38" fontId="16" fillId="0" borderId="10" xfId="3" applyFont="1" applyBorder="1" applyAlignment="1">
      <alignment horizontal="center" vertical="center" wrapText="1"/>
    </xf>
    <xf numFmtId="38" fontId="16" fillId="0" borderId="11" xfId="3" applyFont="1" applyBorder="1" applyAlignment="1">
      <alignment horizontal="center" vertical="center" wrapText="1"/>
    </xf>
    <xf numFmtId="38" fontId="14" fillId="3" borderId="4" xfId="3" applyFont="1" applyFill="1" applyBorder="1" applyAlignment="1">
      <alignment horizontal="center" vertical="center" wrapText="1"/>
    </xf>
    <xf numFmtId="38" fontId="14" fillId="3" borderId="18" xfId="3" applyFont="1" applyFill="1" applyBorder="1" applyAlignment="1">
      <alignment horizontal="center" vertical="center" wrapText="1"/>
    </xf>
    <xf numFmtId="38" fontId="14" fillId="3" borderId="10" xfId="3" applyFont="1" applyFill="1" applyBorder="1" applyAlignment="1">
      <alignment horizontal="center" vertical="center" wrapText="1"/>
    </xf>
    <xf numFmtId="38" fontId="1" fillId="3" borderId="11" xfId="3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38" fontId="14" fillId="3" borderId="5" xfId="3" applyFont="1" applyFill="1" applyBorder="1" applyAlignment="1">
      <alignment horizontal="center" vertical="center" wrapText="1"/>
    </xf>
    <xf numFmtId="38" fontId="1" fillId="3" borderId="17" xfId="3" applyFont="1" applyFill="1" applyBorder="1" applyAlignment="1">
      <alignment horizontal="center" vertical="center"/>
    </xf>
    <xf numFmtId="0" fontId="26" fillId="3" borderId="10" xfId="2" applyFont="1" applyFill="1" applyBorder="1" applyAlignment="1">
      <alignment horizontal="center" vertical="center" wrapText="1"/>
    </xf>
    <xf numFmtId="0" fontId="8" fillId="3" borderId="11" xfId="2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 wrapText="1"/>
    </xf>
    <xf numFmtId="0" fontId="26" fillId="3" borderId="18" xfId="2" applyFont="1" applyFill="1" applyBorder="1" applyAlignment="1">
      <alignment horizontal="center" vertical="center" wrapText="1"/>
    </xf>
    <xf numFmtId="0" fontId="26" fillId="3" borderId="20" xfId="2" applyFont="1" applyFill="1" applyBorder="1" applyAlignment="1">
      <alignment horizontal="center" vertical="center" wrapText="1"/>
    </xf>
    <xf numFmtId="0" fontId="8" fillId="3" borderId="21" xfId="2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 wrapText="1"/>
    </xf>
    <xf numFmtId="0" fontId="8" fillId="3" borderId="9" xfId="2" applyFill="1" applyBorder="1" applyAlignment="1">
      <alignment horizontal="center" vertical="center"/>
    </xf>
    <xf numFmtId="38" fontId="24" fillId="0" borderId="24" xfId="3" applyFont="1" applyBorder="1" applyAlignment="1">
      <alignment horizontal="center" vertical="center"/>
    </xf>
    <xf numFmtId="38" fontId="24" fillId="0" borderId="15" xfId="3" applyFont="1" applyBorder="1" applyAlignment="1">
      <alignment horizontal="center" vertical="center"/>
    </xf>
    <xf numFmtId="38" fontId="24" fillId="0" borderId="8" xfId="3" applyFont="1" applyBorder="1" applyAlignment="1">
      <alignment horizontal="center" vertical="center"/>
    </xf>
    <xf numFmtId="0" fontId="26" fillId="3" borderId="22" xfId="2" applyFont="1" applyFill="1" applyBorder="1" applyAlignment="1">
      <alignment horizontal="center" vertical="center"/>
    </xf>
    <xf numFmtId="0" fontId="26" fillId="3" borderId="3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26" fillId="3" borderId="23" xfId="2" applyFont="1" applyFill="1" applyBorder="1" applyAlignment="1">
      <alignment horizontal="center" vertical="center"/>
    </xf>
    <xf numFmtId="0" fontId="26" fillId="3" borderId="6" xfId="2" applyFont="1" applyFill="1" applyBorder="1" applyAlignment="1">
      <alignment horizontal="center" vertical="center"/>
    </xf>
    <xf numFmtId="0" fontId="26" fillId="3" borderId="17" xfId="2" applyFont="1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left" vertical="center" wrapText="1"/>
    </xf>
    <xf numFmtId="0" fontId="2" fillId="3" borderId="9" xfId="2" applyFont="1" applyFill="1" applyBorder="1" applyAlignment="1">
      <alignment horizontal="left" vertical="center" wrapText="1"/>
    </xf>
    <xf numFmtId="0" fontId="2" fillId="3" borderId="25" xfId="2" applyFont="1" applyFill="1" applyBorder="1" applyAlignment="1">
      <alignment horizontal="left" vertical="center" wrapText="1"/>
    </xf>
    <xf numFmtId="0" fontId="2" fillId="3" borderId="18" xfId="2" applyFont="1" applyFill="1" applyBorder="1" applyAlignment="1">
      <alignment horizontal="left" vertical="center" wrapText="1"/>
    </xf>
    <xf numFmtId="0" fontId="2" fillId="3" borderId="17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vertical="center"/>
    </xf>
    <xf numFmtId="0" fontId="2" fillId="3" borderId="5" xfId="2" applyFont="1" applyFill="1" applyBorder="1" applyAlignment="1">
      <alignment vertical="center"/>
    </xf>
    <xf numFmtId="0" fontId="2" fillId="3" borderId="9" xfId="2" applyFont="1" applyFill="1" applyBorder="1" applyAlignment="1">
      <alignment vertical="center"/>
    </xf>
    <xf numFmtId="0" fontId="2" fillId="3" borderId="25" xfId="2" applyFont="1" applyFill="1" applyBorder="1" applyAlignment="1">
      <alignment vertical="center"/>
    </xf>
    <xf numFmtId="0" fontId="2" fillId="3" borderId="18" xfId="2" applyFont="1" applyFill="1" applyBorder="1" applyAlignment="1">
      <alignment vertical="center"/>
    </xf>
    <xf numFmtId="0" fontId="2" fillId="3" borderId="17" xfId="2" applyFont="1" applyFill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19" fillId="0" borderId="10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/>
    </xf>
    <xf numFmtId="0" fontId="19" fillId="0" borderId="11" xfId="5" applyFont="1" applyFill="1" applyBorder="1" applyAlignment="1">
      <alignment horizontal="center" vertical="center"/>
    </xf>
    <xf numFmtId="0" fontId="19" fillId="3" borderId="10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19" fillId="0" borderId="7" xfId="5" applyFont="1" applyBorder="1" applyAlignment="1">
      <alignment horizontal="center" vertical="center"/>
    </xf>
    <xf numFmtId="0" fontId="19" fillId="0" borderId="8" xfId="5" applyFont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9" fillId="0" borderId="10" xfId="5" applyFont="1" applyFill="1" applyBorder="1" applyAlignment="1">
      <alignment horizontal="center" vertical="center"/>
    </xf>
    <xf numFmtId="49" fontId="19" fillId="0" borderId="1" xfId="2" applyNumberFormat="1" applyFont="1" applyBorder="1" applyAlignment="1">
      <alignment vertical="center"/>
    </xf>
    <xf numFmtId="0" fontId="19" fillId="0" borderId="7" xfId="5" applyFont="1" applyBorder="1" applyAlignment="1">
      <alignment vertical="center"/>
    </xf>
    <xf numFmtId="0" fontId="19" fillId="0" borderId="8" xfId="5" applyFont="1" applyBorder="1" applyAlignment="1">
      <alignment vertical="center"/>
    </xf>
    <xf numFmtId="0" fontId="28" fillId="0" borderId="0" xfId="2" applyFont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left" vertical="center"/>
    </xf>
    <xf numFmtId="0" fontId="6" fillId="3" borderId="6" xfId="2" applyFont="1" applyFill="1" applyBorder="1" applyAlignment="1">
      <alignment horizontal="left" vertical="center"/>
    </xf>
    <xf numFmtId="0" fontId="1" fillId="3" borderId="6" xfId="2" applyFont="1" applyFill="1" applyBorder="1" applyAlignment="1">
      <alignment horizontal="right" vertical="center"/>
    </xf>
    <xf numFmtId="0" fontId="31" fillId="0" borderId="0" xfId="2" applyFont="1" applyAlignment="1">
      <alignment horizontal="left" vertical="center"/>
    </xf>
  </cellXfs>
  <cellStyles count="6">
    <cellStyle name="パーセント 2" xfId="4" xr:uid="{D4F829FE-A2E5-48BF-A67D-AA6CC3C08714}"/>
    <cellStyle name="桁区切り" xfId="1" builtinId="6"/>
    <cellStyle name="桁区切り 2" xfId="3" xr:uid="{98791F77-AFA6-4461-B872-0CD2C03E9C3A}"/>
    <cellStyle name="標準" xfId="0" builtinId="0"/>
    <cellStyle name="標準 2" xfId="2" xr:uid="{16F99823-523E-42B3-B0B3-2BA97BCCBFA2}"/>
    <cellStyle name="標準_附属明細表PL・NW・WS　20060423修正版" xfId="5" xr:uid="{3316FE16-A969-4250-879B-7ECB76D88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1" t="s">
        <v>0</v>
      </c>
    </row>
    <row r="2" spans="1:5" ht="21" x14ac:dyDescent="0.15">
      <c r="A2" s="214" t="s">
        <v>1</v>
      </c>
      <c r="B2" s="215"/>
      <c r="C2" s="215"/>
      <c r="D2" s="215"/>
      <c r="E2" s="215"/>
    </row>
    <row r="3" spans="1:5" ht="13.5" x14ac:dyDescent="0.15">
      <c r="A3" s="216" t="s">
        <v>2</v>
      </c>
      <c r="B3" s="215"/>
      <c r="C3" s="215"/>
      <c r="D3" s="215"/>
      <c r="E3" s="215"/>
    </row>
    <row r="4" spans="1:5" ht="17.100000000000001" customHeight="1" x14ac:dyDescent="0.15">
      <c r="E4" s="12" t="s">
        <v>3</v>
      </c>
    </row>
    <row r="5" spans="1:5" ht="27" customHeight="1" x14ac:dyDescent="0.15">
      <c r="A5" s="7" t="s">
        <v>4</v>
      </c>
      <c r="B5" s="7" t="s">
        <v>5</v>
      </c>
      <c r="C5" s="7"/>
      <c r="D5" s="7" t="s">
        <v>4</v>
      </c>
      <c r="E5" s="7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6">
        <v>158741</v>
      </c>
      <c r="C7" s="3"/>
      <c r="D7" s="2" t="s">
        <v>54</v>
      </c>
      <c r="E7" s="6">
        <v>59057</v>
      </c>
    </row>
    <row r="8" spans="1:5" ht="17.100000000000001" customHeight="1" x14ac:dyDescent="0.15">
      <c r="A8" s="2" t="s">
        <v>8</v>
      </c>
      <c r="B8" s="6">
        <v>151378</v>
      </c>
      <c r="C8" s="3"/>
      <c r="D8" s="2" t="s">
        <v>55</v>
      </c>
      <c r="E8" s="6">
        <v>42633</v>
      </c>
    </row>
    <row r="9" spans="1:5" ht="17.100000000000001" customHeight="1" x14ac:dyDescent="0.15">
      <c r="A9" s="2" t="s">
        <v>9</v>
      </c>
      <c r="B9" s="6">
        <v>35254</v>
      </c>
      <c r="C9" s="3"/>
      <c r="D9" s="2" t="s">
        <v>56</v>
      </c>
      <c r="E9" s="6" t="s">
        <v>12</v>
      </c>
    </row>
    <row r="10" spans="1:5" ht="17.100000000000001" customHeight="1" x14ac:dyDescent="0.15">
      <c r="A10" s="2" t="s">
        <v>10</v>
      </c>
      <c r="B10" s="6">
        <v>16523</v>
      </c>
      <c r="C10" s="3"/>
      <c r="D10" s="2" t="s">
        <v>57</v>
      </c>
      <c r="E10" s="6">
        <v>7643</v>
      </c>
    </row>
    <row r="11" spans="1:5" ht="17.100000000000001" customHeight="1" x14ac:dyDescent="0.15">
      <c r="A11" s="2" t="s">
        <v>11</v>
      </c>
      <c r="B11" s="6" t="s">
        <v>12</v>
      </c>
      <c r="C11" s="3"/>
      <c r="D11" s="2" t="s">
        <v>58</v>
      </c>
      <c r="E11" s="6" t="s">
        <v>12</v>
      </c>
    </row>
    <row r="12" spans="1:5" ht="17.100000000000001" customHeight="1" x14ac:dyDescent="0.15">
      <c r="A12" s="2" t="s">
        <v>13</v>
      </c>
      <c r="B12" s="6">
        <v>43327</v>
      </c>
      <c r="C12" s="3"/>
      <c r="D12" s="2" t="s">
        <v>49</v>
      </c>
      <c r="E12" s="6">
        <v>8780</v>
      </c>
    </row>
    <row r="13" spans="1:5" ht="17.100000000000001" customHeight="1" x14ac:dyDescent="0.15">
      <c r="A13" s="2" t="s">
        <v>14</v>
      </c>
      <c r="B13" s="6">
        <v>-25749</v>
      </c>
      <c r="C13" s="3"/>
      <c r="D13" s="2" t="s">
        <v>59</v>
      </c>
      <c r="E13" s="6">
        <v>5685</v>
      </c>
    </row>
    <row r="14" spans="1:5" ht="17.100000000000001" customHeight="1" x14ac:dyDescent="0.15">
      <c r="A14" s="2" t="s">
        <v>15</v>
      </c>
      <c r="B14" s="6">
        <v>1373</v>
      </c>
      <c r="C14" s="3"/>
      <c r="D14" s="2" t="s">
        <v>60</v>
      </c>
      <c r="E14" s="6">
        <v>4274</v>
      </c>
    </row>
    <row r="15" spans="1:5" ht="17.100000000000001" customHeight="1" x14ac:dyDescent="0.15">
      <c r="A15" s="2" t="s">
        <v>16</v>
      </c>
      <c r="B15" s="6">
        <v>-459</v>
      </c>
      <c r="C15" s="3"/>
      <c r="D15" s="2" t="s">
        <v>61</v>
      </c>
      <c r="E15" s="6">
        <v>582</v>
      </c>
    </row>
    <row r="16" spans="1:5" ht="17.100000000000001" customHeight="1" x14ac:dyDescent="0.15">
      <c r="A16" s="2" t="s">
        <v>17</v>
      </c>
      <c r="B16" s="6" t="s">
        <v>12</v>
      </c>
      <c r="C16" s="3"/>
      <c r="D16" s="2" t="s">
        <v>62</v>
      </c>
      <c r="E16" s="6" t="s">
        <v>12</v>
      </c>
    </row>
    <row r="17" spans="1:5" ht="17.100000000000001" customHeight="1" x14ac:dyDescent="0.15">
      <c r="A17" s="2" t="s">
        <v>18</v>
      </c>
      <c r="B17" s="6" t="s">
        <v>12</v>
      </c>
      <c r="C17" s="3"/>
      <c r="D17" s="2" t="s">
        <v>63</v>
      </c>
      <c r="E17" s="6" t="s">
        <v>12</v>
      </c>
    </row>
    <row r="18" spans="1:5" ht="17.100000000000001" customHeight="1" x14ac:dyDescent="0.15">
      <c r="A18" s="2" t="s">
        <v>19</v>
      </c>
      <c r="B18" s="6" t="s">
        <v>12</v>
      </c>
      <c r="C18" s="3"/>
      <c r="D18" s="2" t="s">
        <v>64</v>
      </c>
      <c r="E18" s="6" t="s">
        <v>12</v>
      </c>
    </row>
    <row r="19" spans="1:5" ht="17.100000000000001" customHeight="1" x14ac:dyDescent="0.15">
      <c r="A19" s="2" t="s">
        <v>20</v>
      </c>
      <c r="B19" s="6" t="s">
        <v>12</v>
      </c>
      <c r="C19" s="3"/>
      <c r="D19" s="2" t="s">
        <v>65</v>
      </c>
      <c r="E19" s="6">
        <v>403</v>
      </c>
    </row>
    <row r="20" spans="1:5" ht="17.100000000000001" customHeight="1" x14ac:dyDescent="0.15">
      <c r="A20" s="2" t="s">
        <v>21</v>
      </c>
      <c r="B20" s="6" t="s">
        <v>12</v>
      </c>
      <c r="C20" s="3"/>
      <c r="D20" s="2" t="s">
        <v>66</v>
      </c>
      <c r="E20" s="6">
        <v>304</v>
      </c>
    </row>
    <row r="21" spans="1:5" ht="17.100000000000001" customHeight="1" x14ac:dyDescent="0.15">
      <c r="A21" s="2" t="s">
        <v>22</v>
      </c>
      <c r="B21" s="6" t="s">
        <v>12</v>
      </c>
      <c r="C21" s="3"/>
      <c r="D21" s="2" t="s">
        <v>49</v>
      </c>
      <c r="E21" s="6">
        <v>123</v>
      </c>
    </row>
    <row r="22" spans="1:5" ht="17.100000000000001" customHeight="1" x14ac:dyDescent="0.15">
      <c r="A22" s="2" t="s">
        <v>23</v>
      </c>
      <c r="B22" s="6" t="s">
        <v>12</v>
      </c>
      <c r="C22" s="3"/>
      <c r="D22" s="1" t="s">
        <v>67</v>
      </c>
      <c r="E22" s="4">
        <v>64743</v>
      </c>
    </row>
    <row r="23" spans="1:5" ht="17.100000000000001" customHeight="1" x14ac:dyDescent="0.15">
      <c r="A23" s="2" t="s">
        <v>24</v>
      </c>
      <c r="B23" s="6" t="s">
        <v>12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6">
        <v>238</v>
      </c>
      <c r="C24" s="3"/>
      <c r="D24" s="2" t="s">
        <v>69</v>
      </c>
      <c r="E24" s="6">
        <v>162481</v>
      </c>
    </row>
    <row r="25" spans="1:5" ht="17.100000000000001" customHeight="1" x14ac:dyDescent="0.15">
      <c r="A25" s="2" t="s">
        <v>26</v>
      </c>
      <c r="B25" s="6">
        <v>113606</v>
      </c>
      <c r="C25" s="3"/>
      <c r="D25" s="2" t="s">
        <v>70</v>
      </c>
      <c r="E25" s="6">
        <v>-59881</v>
      </c>
    </row>
    <row r="26" spans="1:5" ht="17.100000000000001" customHeight="1" x14ac:dyDescent="0.15">
      <c r="A26" s="2" t="s">
        <v>10</v>
      </c>
      <c r="B26" s="6">
        <v>8392</v>
      </c>
      <c r="C26" s="3"/>
      <c r="D26" s="2" t="s">
        <v>71</v>
      </c>
      <c r="E26" s="6" t="s">
        <v>12</v>
      </c>
    </row>
    <row r="27" spans="1:5" ht="17.100000000000001" customHeight="1" x14ac:dyDescent="0.15">
      <c r="A27" s="2" t="s">
        <v>13</v>
      </c>
      <c r="B27" s="6">
        <v>1199</v>
      </c>
      <c r="C27" s="3"/>
      <c r="D27" s="3"/>
      <c r="E27" s="3"/>
    </row>
    <row r="28" spans="1:5" ht="17.100000000000001" customHeight="1" x14ac:dyDescent="0.15">
      <c r="A28" s="2" t="s">
        <v>14</v>
      </c>
      <c r="B28" s="6">
        <v>-550</v>
      </c>
      <c r="C28" s="3"/>
      <c r="D28" s="3"/>
      <c r="E28" s="3"/>
    </row>
    <row r="29" spans="1:5" ht="17.100000000000001" customHeight="1" x14ac:dyDescent="0.15">
      <c r="A29" s="2" t="s">
        <v>15</v>
      </c>
      <c r="B29" s="6">
        <v>283243</v>
      </c>
      <c r="C29" s="3"/>
      <c r="D29" s="3"/>
      <c r="E29" s="3"/>
    </row>
    <row r="30" spans="1:5" ht="17.100000000000001" customHeight="1" x14ac:dyDescent="0.15">
      <c r="A30" s="2" t="s">
        <v>16</v>
      </c>
      <c r="B30" s="6">
        <v>-181989</v>
      </c>
      <c r="C30" s="3"/>
      <c r="D30" s="3"/>
      <c r="E30" s="3"/>
    </row>
    <row r="31" spans="1:5" ht="17.100000000000001" customHeight="1" x14ac:dyDescent="0.15">
      <c r="A31" s="2" t="s">
        <v>23</v>
      </c>
      <c r="B31" s="6" t="s">
        <v>12</v>
      </c>
      <c r="C31" s="3"/>
      <c r="D31" s="3"/>
      <c r="E31" s="3"/>
    </row>
    <row r="32" spans="1:5" ht="17.100000000000001" customHeight="1" x14ac:dyDescent="0.15">
      <c r="A32" s="2" t="s">
        <v>24</v>
      </c>
      <c r="B32" s="6" t="s">
        <v>12</v>
      </c>
      <c r="C32" s="3"/>
      <c r="D32" s="3"/>
      <c r="E32" s="3"/>
    </row>
    <row r="33" spans="1:5" ht="17.100000000000001" customHeight="1" x14ac:dyDescent="0.15">
      <c r="A33" s="2" t="s">
        <v>25</v>
      </c>
      <c r="B33" s="6">
        <v>3311</v>
      </c>
      <c r="C33" s="3"/>
      <c r="D33" s="3"/>
      <c r="E33" s="3"/>
    </row>
    <row r="34" spans="1:5" ht="17.100000000000001" customHeight="1" x14ac:dyDescent="0.15">
      <c r="A34" s="2" t="s">
        <v>27</v>
      </c>
      <c r="B34" s="6">
        <v>3416</v>
      </c>
      <c r="C34" s="3"/>
      <c r="D34" s="3"/>
      <c r="E34" s="3"/>
    </row>
    <row r="35" spans="1:5" ht="17.100000000000001" customHeight="1" x14ac:dyDescent="0.15">
      <c r="A35" s="2" t="s">
        <v>28</v>
      </c>
      <c r="B35" s="6">
        <v>-898</v>
      </c>
      <c r="C35" s="3"/>
      <c r="D35" s="3"/>
      <c r="E35" s="3"/>
    </row>
    <row r="36" spans="1:5" ht="17.100000000000001" customHeight="1" x14ac:dyDescent="0.15">
      <c r="A36" s="2" t="s">
        <v>29</v>
      </c>
      <c r="B36" s="6" t="s">
        <v>12</v>
      </c>
      <c r="C36" s="3"/>
      <c r="D36" s="3"/>
      <c r="E36" s="3"/>
    </row>
    <row r="37" spans="1:5" ht="17.100000000000001" customHeight="1" x14ac:dyDescent="0.15">
      <c r="A37" s="2" t="s">
        <v>30</v>
      </c>
      <c r="B37" s="6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6" t="s">
        <v>12</v>
      </c>
      <c r="C38" s="3"/>
      <c r="D38" s="3"/>
      <c r="E38" s="3"/>
    </row>
    <row r="39" spans="1:5" ht="17.100000000000001" customHeight="1" x14ac:dyDescent="0.15">
      <c r="A39" s="2" t="s">
        <v>32</v>
      </c>
      <c r="B39" s="6">
        <v>7363</v>
      </c>
      <c r="C39" s="3"/>
      <c r="D39" s="3"/>
      <c r="E39" s="3"/>
    </row>
    <row r="40" spans="1:5" ht="17.100000000000001" customHeight="1" x14ac:dyDescent="0.15">
      <c r="A40" s="2" t="s">
        <v>33</v>
      </c>
      <c r="B40" s="6">
        <v>4840</v>
      </c>
      <c r="C40" s="3"/>
      <c r="D40" s="3"/>
      <c r="E40" s="3"/>
    </row>
    <row r="41" spans="1:5" ht="17.100000000000001" customHeight="1" x14ac:dyDescent="0.15">
      <c r="A41" s="2" t="s">
        <v>34</v>
      </c>
      <c r="B41" s="6">
        <v>1</v>
      </c>
      <c r="C41" s="3"/>
      <c r="D41" s="3"/>
      <c r="E41" s="3"/>
    </row>
    <row r="42" spans="1:5" ht="17.100000000000001" customHeight="1" x14ac:dyDescent="0.15">
      <c r="A42" s="2" t="s">
        <v>35</v>
      </c>
      <c r="B42" s="6">
        <v>4839</v>
      </c>
      <c r="C42" s="3"/>
      <c r="D42" s="3"/>
      <c r="E42" s="3"/>
    </row>
    <row r="43" spans="1:5" ht="17.100000000000001" customHeight="1" x14ac:dyDescent="0.15">
      <c r="A43" s="2" t="s">
        <v>23</v>
      </c>
      <c r="B43" s="6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6">
        <v>810</v>
      </c>
      <c r="C44" s="3"/>
      <c r="D44" s="3"/>
      <c r="E44" s="3"/>
    </row>
    <row r="45" spans="1:5" ht="17.100000000000001" customHeight="1" x14ac:dyDescent="0.15">
      <c r="A45" s="2" t="s">
        <v>37</v>
      </c>
      <c r="B45" s="6">
        <v>216</v>
      </c>
      <c r="C45" s="3"/>
      <c r="D45" s="3"/>
      <c r="E45" s="3"/>
    </row>
    <row r="46" spans="1:5" ht="17.100000000000001" customHeight="1" x14ac:dyDescent="0.15">
      <c r="A46" s="2" t="s">
        <v>38</v>
      </c>
      <c r="B46" s="6">
        <v>1624</v>
      </c>
      <c r="C46" s="3"/>
      <c r="D46" s="3"/>
      <c r="E46" s="3"/>
    </row>
    <row r="47" spans="1:5" ht="17.100000000000001" customHeight="1" x14ac:dyDescent="0.15">
      <c r="A47" s="2" t="s">
        <v>39</v>
      </c>
      <c r="B47" s="6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6">
        <v>1624</v>
      </c>
      <c r="C48" s="3"/>
      <c r="D48" s="3"/>
      <c r="E48" s="3"/>
    </row>
    <row r="49" spans="1:5" ht="17.100000000000001" customHeight="1" x14ac:dyDescent="0.15">
      <c r="A49" s="2" t="s">
        <v>31</v>
      </c>
      <c r="B49" s="6">
        <v>3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-130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8602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3809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1063</v>
      </c>
      <c r="C53" s="3"/>
      <c r="D53" s="3"/>
      <c r="E53" s="3"/>
    </row>
    <row r="54" spans="1:5" ht="17.100000000000001" customHeight="1" x14ac:dyDescent="0.15">
      <c r="A54" s="2" t="s">
        <v>44</v>
      </c>
      <c r="B54" s="6" t="s">
        <v>12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3740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3678</v>
      </c>
      <c r="C56" s="3"/>
      <c r="D56" s="3"/>
      <c r="E56" s="3"/>
    </row>
    <row r="57" spans="1:5" ht="17.100000000000001" customHeight="1" x14ac:dyDescent="0.15">
      <c r="A57" s="2" t="s">
        <v>47</v>
      </c>
      <c r="B57" s="6">
        <v>62</v>
      </c>
      <c r="C57" s="3"/>
      <c r="D57" s="3"/>
      <c r="E57" s="3"/>
    </row>
    <row r="58" spans="1:5" ht="17.100000000000001" customHeight="1" x14ac:dyDescent="0.15">
      <c r="A58" s="2" t="s">
        <v>48</v>
      </c>
      <c r="B58" s="6" t="s">
        <v>12</v>
      </c>
      <c r="C58" s="3"/>
      <c r="D58" s="3"/>
      <c r="E58" s="3"/>
    </row>
    <row r="59" spans="1:5" ht="17.100000000000001" customHeight="1" x14ac:dyDescent="0.15">
      <c r="A59" s="2" t="s">
        <v>49</v>
      </c>
      <c r="B59" s="6" t="s">
        <v>12</v>
      </c>
      <c r="C59" s="3"/>
      <c r="D59" s="3"/>
      <c r="E59" s="3"/>
    </row>
    <row r="60" spans="1:5" ht="17.100000000000001" customHeight="1" x14ac:dyDescent="0.15">
      <c r="A60" s="2" t="s">
        <v>50</v>
      </c>
      <c r="B60" s="6">
        <v>-11</v>
      </c>
      <c r="C60" s="3"/>
      <c r="D60" s="3"/>
      <c r="E60" s="3"/>
    </row>
    <row r="61" spans="1:5" ht="17.100000000000001" customHeight="1" x14ac:dyDescent="0.15">
      <c r="A61" s="2" t="s">
        <v>51</v>
      </c>
      <c r="B61" s="6" t="s">
        <v>12</v>
      </c>
      <c r="C61" s="3"/>
      <c r="D61" s="1" t="s">
        <v>72</v>
      </c>
      <c r="E61" s="4">
        <v>102600</v>
      </c>
    </row>
    <row r="62" spans="1:5" ht="17.100000000000001" customHeight="1" x14ac:dyDescent="0.15">
      <c r="A62" s="1" t="s">
        <v>52</v>
      </c>
      <c r="B62" s="4">
        <v>167343</v>
      </c>
      <c r="C62" s="8"/>
      <c r="D62" s="1" t="s">
        <v>73</v>
      </c>
      <c r="E62" s="4">
        <v>167343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10"/>
    </row>
    <row r="65" spans="1:1" x14ac:dyDescent="0.15">
      <c r="A65" s="10"/>
    </row>
    <row r="66" spans="1:1" x14ac:dyDescent="0.15">
      <c r="A66" s="10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0C66-6C3A-47C6-B702-EC55D2EA316E}">
  <sheetPr>
    <pageSetUpPr fitToPage="1"/>
  </sheetPr>
  <dimension ref="A1:M88"/>
  <sheetViews>
    <sheetView view="pageBreakPreview" zoomScale="110" zoomScaleNormal="100" zoomScaleSheetLayoutView="110" workbookViewId="0">
      <selection sqref="A1:D1"/>
    </sheetView>
  </sheetViews>
  <sheetFormatPr defaultColWidth="9" defaultRowHeight="12" x14ac:dyDescent="0.4"/>
  <cols>
    <col min="1" max="1" width="4.375" style="31" customWidth="1"/>
    <col min="2" max="2" width="22" style="31" bestFit="1" customWidth="1"/>
    <col min="3" max="12" width="12" style="108" customWidth="1"/>
    <col min="13" max="13" width="0.625" style="31" customWidth="1"/>
    <col min="14" max="14" width="7" style="31" customWidth="1"/>
    <col min="15" max="16384" width="9" style="31"/>
  </cols>
  <sheetData>
    <row r="1" spans="1:12" ht="16.5" customHeight="1" x14ac:dyDescent="0.4"/>
    <row r="2" spans="1:12" x14ac:dyDescent="0.4">
      <c r="B2" s="109" t="s">
        <v>318</v>
      </c>
    </row>
    <row r="3" spans="1:12" x14ac:dyDescent="0.15">
      <c r="A3" s="41"/>
      <c r="B3" s="110" t="s">
        <v>319</v>
      </c>
      <c r="C3" s="111"/>
      <c r="D3" s="111"/>
      <c r="E3" s="111"/>
      <c r="F3" s="111"/>
      <c r="G3" s="111"/>
      <c r="H3" s="111"/>
      <c r="I3" s="111"/>
      <c r="J3" s="111"/>
      <c r="K3" s="111"/>
      <c r="L3" s="112" t="s">
        <v>213</v>
      </c>
    </row>
    <row r="4" spans="1:12" ht="16.149999999999999" customHeight="1" x14ac:dyDescent="0.4">
      <c r="A4" s="41"/>
      <c r="B4" s="255" t="s">
        <v>246</v>
      </c>
      <c r="C4" s="251" t="s">
        <v>320</v>
      </c>
      <c r="D4" s="113"/>
      <c r="E4" s="257" t="s">
        <v>321</v>
      </c>
      <c r="F4" s="253" t="s">
        <v>322</v>
      </c>
      <c r="G4" s="253" t="s">
        <v>323</v>
      </c>
      <c r="H4" s="253" t="s">
        <v>324</v>
      </c>
      <c r="I4" s="251" t="s">
        <v>325</v>
      </c>
      <c r="J4" s="114"/>
      <c r="K4" s="115"/>
      <c r="L4" s="253" t="s">
        <v>326</v>
      </c>
    </row>
    <row r="5" spans="1:12" ht="16.149999999999999" customHeight="1" x14ac:dyDescent="0.4">
      <c r="A5" s="41"/>
      <c r="B5" s="256"/>
      <c r="C5" s="254"/>
      <c r="D5" s="116" t="s">
        <v>327</v>
      </c>
      <c r="E5" s="258"/>
      <c r="F5" s="254"/>
      <c r="G5" s="254"/>
      <c r="H5" s="254"/>
      <c r="I5" s="252"/>
      <c r="J5" s="117" t="s">
        <v>328</v>
      </c>
      <c r="K5" s="117" t="s">
        <v>329</v>
      </c>
      <c r="L5" s="254"/>
    </row>
    <row r="6" spans="1:12" ht="25.15" customHeight="1" x14ac:dyDescent="0.4">
      <c r="A6" s="41"/>
      <c r="B6" s="118" t="s">
        <v>330</v>
      </c>
      <c r="C6" s="119">
        <f>SUM(C24,C41,C58,C75)</f>
        <v>28631463096</v>
      </c>
      <c r="D6" s="120">
        <f t="shared" ref="D6:L6" si="0">SUM(D24,D41,D58,D75)</f>
        <v>2819695987</v>
      </c>
      <c r="E6" s="121">
        <f t="shared" si="0"/>
        <v>8168900703</v>
      </c>
      <c r="F6" s="119">
        <f t="shared" si="0"/>
        <v>6159270289</v>
      </c>
      <c r="G6" s="119">
        <f t="shared" si="0"/>
        <v>2895554045</v>
      </c>
      <c r="H6" s="119">
        <f t="shared" si="0"/>
        <v>7442769618</v>
      </c>
      <c r="I6" s="119">
        <f t="shared" si="0"/>
        <v>0</v>
      </c>
      <c r="J6" s="119">
        <f t="shared" si="0"/>
        <v>0</v>
      </c>
      <c r="K6" s="119">
        <f t="shared" si="0"/>
        <v>0</v>
      </c>
      <c r="L6" s="119">
        <f t="shared" si="0"/>
        <v>3964968441</v>
      </c>
    </row>
    <row r="7" spans="1:12" ht="25.15" customHeight="1" x14ac:dyDescent="0.4">
      <c r="A7" s="41"/>
      <c r="B7" s="118" t="s">
        <v>331</v>
      </c>
      <c r="C7" s="119">
        <f t="shared" ref="C7:L18" si="1">SUM(C25,C42,C59,C76)</f>
        <v>1791722562</v>
      </c>
      <c r="D7" s="120">
        <f t="shared" si="1"/>
        <v>88667057</v>
      </c>
      <c r="E7" s="121">
        <f t="shared" si="1"/>
        <v>1783322562</v>
      </c>
      <c r="F7" s="119">
        <f t="shared" si="1"/>
        <v>0</v>
      </c>
      <c r="G7" s="119">
        <f t="shared" si="1"/>
        <v>0</v>
      </c>
      <c r="H7" s="119">
        <f t="shared" si="1"/>
        <v>8400000</v>
      </c>
      <c r="I7" s="119">
        <f t="shared" si="1"/>
        <v>0</v>
      </c>
      <c r="J7" s="119">
        <f t="shared" si="1"/>
        <v>0</v>
      </c>
      <c r="K7" s="119">
        <f t="shared" si="1"/>
        <v>0</v>
      </c>
      <c r="L7" s="119">
        <f t="shared" si="1"/>
        <v>0</v>
      </c>
    </row>
    <row r="8" spans="1:12" ht="25.15" customHeight="1" x14ac:dyDescent="0.4">
      <c r="A8" s="41"/>
      <c r="B8" s="118" t="s">
        <v>332</v>
      </c>
      <c r="C8" s="119">
        <f t="shared" si="1"/>
        <v>55122364</v>
      </c>
      <c r="D8" s="120">
        <f t="shared" si="1"/>
        <v>10689902</v>
      </c>
      <c r="E8" s="121">
        <f t="shared" si="1"/>
        <v>54341298</v>
      </c>
      <c r="F8" s="119">
        <f t="shared" si="1"/>
        <v>781066</v>
      </c>
      <c r="G8" s="119">
        <f t="shared" si="1"/>
        <v>0</v>
      </c>
      <c r="H8" s="119">
        <f t="shared" si="1"/>
        <v>0</v>
      </c>
      <c r="I8" s="119">
        <f t="shared" si="1"/>
        <v>0</v>
      </c>
      <c r="J8" s="119">
        <f t="shared" si="1"/>
        <v>0</v>
      </c>
      <c r="K8" s="119">
        <f t="shared" si="1"/>
        <v>0</v>
      </c>
      <c r="L8" s="119">
        <f t="shared" si="1"/>
        <v>0</v>
      </c>
    </row>
    <row r="9" spans="1:12" ht="25.15" customHeight="1" x14ac:dyDescent="0.4">
      <c r="A9" s="41"/>
      <c r="B9" s="118" t="s">
        <v>333</v>
      </c>
      <c r="C9" s="119">
        <f t="shared" si="1"/>
        <v>423202257</v>
      </c>
      <c r="D9" s="120">
        <f t="shared" si="1"/>
        <v>45117833</v>
      </c>
      <c r="E9" s="121">
        <f t="shared" si="1"/>
        <v>423202257</v>
      </c>
      <c r="F9" s="119">
        <f t="shared" si="1"/>
        <v>0</v>
      </c>
      <c r="G9" s="119">
        <f t="shared" si="1"/>
        <v>0</v>
      </c>
      <c r="H9" s="119">
        <f t="shared" si="1"/>
        <v>0</v>
      </c>
      <c r="I9" s="119">
        <f t="shared" si="1"/>
        <v>0</v>
      </c>
      <c r="J9" s="119">
        <f t="shared" si="1"/>
        <v>0</v>
      </c>
      <c r="K9" s="119">
        <f t="shared" si="1"/>
        <v>0</v>
      </c>
      <c r="L9" s="119">
        <f t="shared" si="1"/>
        <v>0</v>
      </c>
    </row>
    <row r="10" spans="1:12" ht="25.15" customHeight="1" x14ac:dyDescent="0.4">
      <c r="A10" s="41"/>
      <c r="B10" s="118" t="s">
        <v>334</v>
      </c>
      <c r="C10" s="119">
        <f t="shared" si="1"/>
        <v>3511723155</v>
      </c>
      <c r="D10" s="120">
        <f t="shared" si="1"/>
        <v>419599326</v>
      </c>
      <c r="E10" s="121">
        <f t="shared" si="1"/>
        <v>1491135327</v>
      </c>
      <c r="F10" s="119">
        <f t="shared" si="1"/>
        <v>454443447</v>
      </c>
      <c r="G10" s="119">
        <f t="shared" si="1"/>
        <v>1325112702</v>
      </c>
      <c r="H10" s="119">
        <f t="shared" si="1"/>
        <v>188469179</v>
      </c>
      <c r="I10" s="119">
        <f t="shared" si="1"/>
        <v>0</v>
      </c>
      <c r="J10" s="119">
        <f t="shared" si="1"/>
        <v>0</v>
      </c>
      <c r="K10" s="119">
        <f t="shared" si="1"/>
        <v>0</v>
      </c>
      <c r="L10" s="119">
        <f t="shared" si="1"/>
        <v>52562500</v>
      </c>
    </row>
    <row r="11" spans="1:12" ht="25.15" customHeight="1" x14ac:dyDescent="0.4">
      <c r="A11" s="41"/>
      <c r="B11" s="118" t="s">
        <v>335</v>
      </c>
      <c r="C11" s="119">
        <f t="shared" si="1"/>
        <v>13085850087</v>
      </c>
      <c r="D11" s="120">
        <f t="shared" si="1"/>
        <v>985163641</v>
      </c>
      <c r="E11" s="121">
        <f t="shared" si="1"/>
        <v>65985019</v>
      </c>
      <c r="F11" s="119">
        <f t="shared" si="1"/>
        <v>2117630373</v>
      </c>
      <c r="G11" s="119">
        <f t="shared" si="1"/>
        <v>280270702</v>
      </c>
      <c r="H11" s="119">
        <f t="shared" si="1"/>
        <v>6716958052</v>
      </c>
      <c r="I11" s="119">
        <f t="shared" si="1"/>
        <v>0</v>
      </c>
      <c r="J11" s="119">
        <f t="shared" si="1"/>
        <v>0</v>
      </c>
      <c r="K11" s="119">
        <f t="shared" si="1"/>
        <v>0</v>
      </c>
      <c r="L11" s="119">
        <f t="shared" si="1"/>
        <v>3905005941</v>
      </c>
    </row>
    <row r="12" spans="1:12" ht="25.15" customHeight="1" x14ac:dyDescent="0.4">
      <c r="A12" s="41"/>
      <c r="B12" s="118" t="s">
        <v>336</v>
      </c>
      <c r="C12" s="119">
        <f t="shared" si="1"/>
        <v>9763842671</v>
      </c>
      <c r="D12" s="120">
        <f t="shared" si="1"/>
        <v>1270458228</v>
      </c>
      <c r="E12" s="121">
        <f t="shared" si="1"/>
        <v>4350914240</v>
      </c>
      <c r="F12" s="119">
        <f t="shared" si="1"/>
        <v>3586415403</v>
      </c>
      <c r="G12" s="119">
        <f t="shared" si="1"/>
        <v>1290170641</v>
      </c>
      <c r="H12" s="119">
        <f t="shared" si="1"/>
        <v>528942387</v>
      </c>
      <c r="I12" s="119">
        <f t="shared" si="1"/>
        <v>0</v>
      </c>
      <c r="J12" s="119">
        <f t="shared" si="1"/>
        <v>0</v>
      </c>
      <c r="K12" s="119">
        <f t="shared" si="1"/>
        <v>0</v>
      </c>
      <c r="L12" s="119">
        <f t="shared" si="1"/>
        <v>7400000</v>
      </c>
    </row>
    <row r="13" spans="1:12" ht="25.15" customHeight="1" x14ac:dyDescent="0.4">
      <c r="A13" s="41"/>
      <c r="B13" s="118" t="s">
        <v>337</v>
      </c>
      <c r="C13" s="119">
        <f t="shared" si="1"/>
        <v>18275694562</v>
      </c>
      <c r="D13" s="120">
        <f t="shared" si="1"/>
        <v>1454126129</v>
      </c>
      <c r="E13" s="121">
        <f t="shared" si="1"/>
        <v>10911818996</v>
      </c>
      <c r="F13" s="119">
        <f t="shared" si="1"/>
        <v>6963951189</v>
      </c>
      <c r="G13" s="119">
        <f t="shared" si="1"/>
        <v>23642168</v>
      </c>
      <c r="H13" s="119">
        <f t="shared" si="1"/>
        <v>376282209</v>
      </c>
      <c r="I13" s="119">
        <f t="shared" si="1"/>
        <v>0</v>
      </c>
      <c r="J13" s="119">
        <f t="shared" si="1"/>
        <v>0</v>
      </c>
      <c r="K13" s="119">
        <f t="shared" si="1"/>
        <v>0</v>
      </c>
      <c r="L13" s="119">
        <f t="shared" si="1"/>
        <v>0</v>
      </c>
    </row>
    <row r="14" spans="1:12" ht="25.15" customHeight="1" x14ac:dyDescent="0.4">
      <c r="A14" s="41"/>
      <c r="B14" s="118" t="s">
        <v>338</v>
      </c>
      <c r="C14" s="119">
        <f t="shared" si="1"/>
        <v>16626354451</v>
      </c>
      <c r="D14" s="120">
        <f t="shared" si="1"/>
        <v>1291238056</v>
      </c>
      <c r="E14" s="121">
        <f t="shared" si="1"/>
        <v>9430771562</v>
      </c>
      <c r="F14" s="119">
        <f t="shared" si="1"/>
        <v>6825600680</v>
      </c>
      <c r="G14" s="119">
        <f t="shared" si="1"/>
        <v>0</v>
      </c>
      <c r="H14" s="119">
        <f t="shared" si="1"/>
        <v>369982209</v>
      </c>
      <c r="I14" s="119">
        <f t="shared" si="1"/>
        <v>0</v>
      </c>
      <c r="J14" s="119">
        <f t="shared" si="1"/>
        <v>0</v>
      </c>
      <c r="K14" s="119">
        <f t="shared" si="1"/>
        <v>0</v>
      </c>
      <c r="L14" s="119">
        <f t="shared" si="1"/>
        <v>0</v>
      </c>
    </row>
    <row r="15" spans="1:12" ht="25.15" customHeight="1" x14ac:dyDescent="0.4">
      <c r="A15" s="41"/>
      <c r="B15" s="118" t="s">
        <v>339</v>
      </c>
      <c r="C15" s="119">
        <f t="shared" si="1"/>
        <v>186011389</v>
      </c>
      <c r="D15" s="120">
        <f t="shared" si="1"/>
        <v>59361919</v>
      </c>
      <c r="E15" s="121">
        <f t="shared" si="1"/>
        <v>186011389</v>
      </c>
      <c r="F15" s="119">
        <f t="shared" si="1"/>
        <v>0</v>
      </c>
      <c r="G15" s="119">
        <f t="shared" si="1"/>
        <v>0</v>
      </c>
      <c r="H15" s="119">
        <f t="shared" si="1"/>
        <v>0</v>
      </c>
      <c r="I15" s="119">
        <f t="shared" si="1"/>
        <v>0</v>
      </c>
      <c r="J15" s="119">
        <f t="shared" si="1"/>
        <v>0</v>
      </c>
      <c r="K15" s="119">
        <f t="shared" si="1"/>
        <v>0</v>
      </c>
      <c r="L15" s="119">
        <f t="shared" si="1"/>
        <v>0</v>
      </c>
    </row>
    <row r="16" spans="1:12" ht="25.15" customHeight="1" x14ac:dyDescent="0.4">
      <c r="A16" s="41"/>
      <c r="B16" s="118" t="s">
        <v>340</v>
      </c>
      <c r="C16" s="119">
        <f t="shared" si="1"/>
        <v>0</v>
      </c>
      <c r="D16" s="120">
        <f t="shared" si="1"/>
        <v>0</v>
      </c>
      <c r="E16" s="121">
        <f t="shared" si="1"/>
        <v>0</v>
      </c>
      <c r="F16" s="119">
        <f t="shared" si="1"/>
        <v>0</v>
      </c>
      <c r="G16" s="119">
        <f t="shared" si="1"/>
        <v>0</v>
      </c>
      <c r="H16" s="119">
        <f t="shared" si="1"/>
        <v>0</v>
      </c>
      <c r="I16" s="119">
        <f t="shared" si="1"/>
        <v>0</v>
      </c>
      <c r="J16" s="119">
        <f t="shared" si="1"/>
        <v>0</v>
      </c>
      <c r="K16" s="119">
        <f t="shared" si="1"/>
        <v>0</v>
      </c>
      <c r="L16" s="119">
        <f t="shared" si="1"/>
        <v>0</v>
      </c>
    </row>
    <row r="17" spans="1:12" ht="25.15" customHeight="1" x14ac:dyDescent="0.4">
      <c r="A17" s="41"/>
      <c r="B17" s="118" t="s">
        <v>341</v>
      </c>
      <c r="C17" s="119">
        <f t="shared" si="1"/>
        <v>1463328722</v>
      </c>
      <c r="D17" s="120">
        <f t="shared" si="1"/>
        <v>103526154</v>
      </c>
      <c r="E17" s="121">
        <f t="shared" si="1"/>
        <v>1295036045</v>
      </c>
      <c r="F17" s="119">
        <f t="shared" si="1"/>
        <v>138350509</v>
      </c>
      <c r="G17" s="119">
        <f t="shared" si="1"/>
        <v>23642168</v>
      </c>
      <c r="H17" s="119">
        <f t="shared" si="1"/>
        <v>6300000</v>
      </c>
      <c r="I17" s="119">
        <f t="shared" si="1"/>
        <v>0</v>
      </c>
      <c r="J17" s="119">
        <f t="shared" si="1"/>
        <v>0</v>
      </c>
      <c r="K17" s="119">
        <f t="shared" si="1"/>
        <v>0</v>
      </c>
      <c r="L17" s="119">
        <f t="shared" si="1"/>
        <v>0</v>
      </c>
    </row>
    <row r="18" spans="1:12" ht="25.15" customHeight="1" x14ac:dyDescent="0.4">
      <c r="A18" s="41"/>
      <c r="B18" s="122" t="s">
        <v>342</v>
      </c>
      <c r="C18" s="119">
        <f t="shared" si="1"/>
        <v>46907157658</v>
      </c>
      <c r="D18" s="120">
        <f t="shared" si="1"/>
        <v>4273822116</v>
      </c>
      <c r="E18" s="121">
        <f t="shared" si="1"/>
        <v>19080719699</v>
      </c>
      <c r="F18" s="119">
        <f t="shared" si="1"/>
        <v>13123221478</v>
      </c>
      <c r="G18" s="119">
        <f t="shared" si="1"/>
        <v>2919196213</v>
      </c>
      <c r="H18" s="119">
        <f t="shared" si="1"/>
        <v>7819051827</v>
      </c>
      <c r="I18" s="119">
        <f t="shared" si="1"/>
        <v>0</v>
      </c>
      <c r="J18" s="119">
        <f t="shared" si="1"/>
        <v>0</v>
      </c>
      <c r="K18" s="119">
        <f t="shared" si="1"/>
        <v>0</v>
      </c>
      <c r="L18" s="119">
        <f t="shared" si="1"/>
        <v>3964968441</v>
      </c>
    </row>
    <row r="19" spans="1:12" ht="3.75" customHeight="1" x14ac:dyDescent="0.4">
      <c r="A19" s="41"/>
      <c r="B19" s="4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spans="1:12" ht="12" customHeight="1" x14ac:dyDescent="0.4">
      <c r="D20" s="123">
        <f>C18-D18</f>
        <v>42633335542</v>
      </c>
    </row>
    <row r="21" spans="1:12" x14ac:dyDescent="0.4">
      <c r="B21" s="31" t="s">
        <v>343</v>
      </c>
    </row>
    <row r="22" spans="1:12" ht="16.149999999999999" customHeight="1" x14ac:dyDescent="0.4">
      <c r="A22" s="41"/>
      <c r="B22" s="255" t="s">
        <v>246</v>
      </c>
      <c r="C22" s="251" t="s">
        <v>320</v>
      </c>
      <c r="D22" s="113"/>
      <c r="E22" s="257" t="s">
        <v>321</v>
      </c>
      <c r="F22" s="253" t="s">
        <v>322</v>
      </c>
      <c r="G22" s="253" t="s">
        <v>323</v>
      </c>
      <c r="H22" s="253" t="s">
        <v>324</v>
      </c>
      <c r="I22" s="251" t="s">
        <v>325</v>
      </c>
      <c r="J22" s="114"/>
      <c r="K22" s="115"/>
      <c r="L22" s="253" t="s">
        <v>326</v>
      </c>
    </row>
    <row r="23" spans="1:12" ht="16.149999999999999" customHeight="1" x14ac:dyDescent="0.4">
      <c r="A23" s="41"/>
      <c r="B23" s="256"/>
      <c r="C23" s="254"/>
      <c r="D23" s="124" t="s">
        <v>327</v>
      </c>
      <c r="E23" s="258"/>
      <c r="F23" s="254"/>
      <c r="G23" s="254"/>
      <c r="H23" s="254"/>
      <c r="I23" s="252"/>
      <c r="J23" s="117" t="s">
        <v>328</v>
      </c>
      <c r="K23" s="117" t="s">
        <v>329</v>
      </c>
      <c r="L23" s="254"/>
    </row>
    <row r="24" spans="1:12" ht="25.15" customHeight="1" x14ac:dyDescent="0.4">
      <c r="A24" s="41"/>
      <c r="B24" s="118" t="s">
        <v>330</v>
      </c>
      <c r="C24" s="125">
        <f>SUM(C25:C30)</f>
        <v>21731457574</v>
      </c>
      <c r="D24" s="126">
        <f t="shared" ref="D24:L24" si="2">SUM(D25:D30)</f>
        <v>2055613558</v>
      </c>
      <c r="E24" s="127">
        <f t="shared" si="2"/>
        <v>5357782965</v>
      </c>
      <c r="F24" s="125">
        <f t="shared" si="2"/>
        <v>3451020418</v>
      </c>
      <c r="G24" s="125">
        <f t="shared" si="2"/>
        <v>1971306132</v>
      </c>
      <c r="H24" s="125">
        <f t="shared" si="2"/>
        <v>6986379618</v>
      </c>
      <c r="I24" s="125">
        <f t="shared" si="2"/>
        <v>0</v>
      </c>
      <c r="J24" s="125">
        <f t="shared" si="2"/>
        <v>0</v>
      </c>
      <c r="K24" s="125">
        <f t="shared" si="2"/>
        <v>0</v>
      </c>
      <c r="L24" s="125">
        <f t="shared" si="2"/>
        <v>3964968441</v>
      </c>
    </row>
    <row r="25" spans="1:12" ht="25.15" customHeight="1" x14ac:dyDescent="0.4">
      <c r="A25" s="41"/>
      <c r="B25" s="118" t="s">
        <v>331</v>
      </c>
      <c r="C25" s="125">
        <f>SUM(E25:L25)</f>
        <v>1791722562</v>
      </c>
      <c r="D25" s="126">
        <v>88667057</v>
      </c>
      <c r="E25" s="127">
        <v>1783322562</v>
      </c>
      <c r="F25" s="125"/>
      <c r="G25" s="125"/>
      <c r="H25" s="125">
        <v>8400000</v>
      </c>
      <c r="I25" s="125"/>
      <c r="J25" s="125"/>
      <c r="K25" s="125"/>
      <c r="L25" s="125"/>
    </row>
    <row r="26" spans="1:12" ht="25.15" customHeight="1" x14ac:dyDescent="0.4">
      <c r="A26" s="41"/>
      <c r="B26" s="118" t="s">
        <v>332</v>
      </c>
      <c r="C26" s="125">
        <f t="shared" ref="C26:C30" si="3">SUM(E26:L26)</f>
        <v>55122364</v>
      </c>
      <c r="D26" s="126">
        <v>10689902</v>
      </c>
      <c r="E26" s="127">
        <v>54341298</v>
      </c>
      <c r="F26" s="125">
        <v>781066</v>
      </c>
      <c r="G26" s="125"/>
      <c r="H26" s="125"/>
      <c r="I26" s="125"/>
      <c r="J26" s="125"/>
      <c r="K26" s="125"/>
      <c r="L26" s="125"/>
    </row>
    <row r="27" spans="1:12" ht="25.15" customHeight="1" x14ac:dyDescent="0.4">
      <c r="A27" s="41"/>
      <c r="B27" s="118" t="s">
        <v>333</v>
      </c>
      <c r="C27" s="125">
        <f t="shared" si="3"/>
        <v>213912161</v>
      </c>
      <c r="D27" s="126">
        <v>29473220</v>
      </c>
      <c r="E27" s="127">
        <v>213912161</v>
      </c>
      <c r="F27" s="125"/>
      <c r="G27" s="125"/>
      <c r="H27" s="125"/>
      <c r="I27" s="125"/>
      <c r="J27" s="125"/>
      <c r="K27" s="125"/>
      <c r="L27" s="125"/>
    </row>
    <row r="28" spans="1:12" ht="25.15" customHeight="1" x14ac:dyDescent="0.4">
      <c r="A28" s="41"/>
      <c r="B28" s="118" t="s">
        <v>334</v>
      </c>
      <c r="C28" s="125">
        <f t="shared" si="3"/>
        <v>3511723155</v>
      </c>
      <c r="D28" s="126">
        <v>419599326</v>
      </c>
      <c r="E28" s="127">
        <v>1491135327</v>
      </c>
      <c r="F28" s="125">
        <v>454443447</v>
      </c>
      <c r="G28" s="125">
        <v>1325112702</v>
      </c>
      <c r="H28" s="125">
        <v>188469179</v>
      </c>
      <c r="I28" s="125"/>
      <c r="J28" s="125"/>
      <c r="K28" s="125"/>
      <c r="L28" s="125">
        <v>52562500</v>
      </c>
    </row>
    <row r="29" spans="1:12" ht="25.15" customHeight="1" x14ac:dyDescent="0.4">
      <c r="A29" s="41"/>
      <c r="B29" s="118" t="s">
        <v>335</v>
      </c>
      <c r="C29" s="125">
        <f t="shared" si="3"/>
        <v>13085850087</v>
      </c>
      <c r="D29" s="126">
        <v>985163641</v>
      </c>
      <c r="E29" s="127">
        <v>65985019</v>
      </c>
      <c r="F29" s="125">
        <v>2117630373</v>
      </c>
      <c r="G29" s="125">
        <v>280270702</v>
      </c>
      <c r="H29" s="125">
        <v>6716958052</v>
      </c>
      <c r="I29" s="125"/>
      <c r="J29" s="125"/>
      <c r="K29" s="125"/>
      <c r="L29" s="125">
        <v>3905005941</v>
      </c>
    </row>
    <row r="30" spans="1:12" ht="25.15" customHeight="1" x14ac:dyDescent="0.4">
      <c r="A30" s="41"/>
      <c r="B30" s="118" t="s">
        <v>336</v>
      </c>
      <c r="C30" s="125">
        <f t="shared" si="3"/>
        <v>3073127245</v>
      </c>
      <c r="D30" s="126">
        <v>522020412</v>
      </c>
      <c r="E30" s="127">
        <v>1749086598</v>
      </c>
      <c r="F30" s="125">
        <v>878165532</v>
      </c>
      <c r="G30" s="125">
        <v>365922728</v>
      </c>
      <c r="H30" s="125">
        <v>72552387</v>
      </c>
      <c r="I30" s="125"/>
      <c r="J30" s="125"/>
      <c r="K30" s="125"/>
      <c r="L30" s="125">
        <v>7400000</v>
      </c>
    </row>
    <row r="31" spans="1:12" ht="25.15" customHeight="1" x14ac:dyDescent="0.4">
      <c r="A31" s="41"/>
      <c r="B31" s="118" t="s">
        <v>337</v>
      </c>
      <c r="C31" s="125">
        <f>SUM(C32:C35)</f>
        <v>18275694562</v>
      </c>
      <c r="D31" s="126">
        <f t="shared" ref="D31:L31" si="4">SUM(D32:D35)</f>
        <v>1454126129</v>
      </c>
      <c r="E31" s="127">
        <f t="shared" si="4"/>
        <v>10911818996</v>
      </c>
      <c r="F31" s="125">
        <f t="shared" si="4"/>
        <v>6963951189</v>
      </c>
      <c r="G31" s="125">
        <f t="shared" si="4"/>
        <v>23642168</v>
      </c>
      <c r="H31" s="125">
        <f t="shared" si="4"/>
        <v>376282209</v>
      </c>
      <c r="I31" s="125">
        <f t="shared" si="4"/>
        <v>0</v>
      </c>
      <c r="J31" s="125">
        <f t="shared" si="4"/>
        <v>0</v>
      </c>
      <c r="K31" s="125">
        <f t="shared" si="4"/>
        <v>0</v>
      </c>
      <c r="L31" s="125">
        <f t="shared" si="4"/>
        <v>0</v>
      </c>
    </row>
    <row r="32" spans="1:12" ht="25.15" customHeight="1" x14ac:dyDescent="0.4">
      <c r="A32" s="41"/>
      <c r="B32" s="118" t="s">
        <v>338</v>
      </c>
      <c r="C32" s="125">
        <f t="shared" ref="C32:C35" si="5">SUM(E32:L32)</f>
        <v>16626354451</v>
      </c>
      <c r="D32" s="126">
        <v>1291238056</v>
      </c>
      <c r="E32" s="127">
        <v>9430771562</v>
      </c>
      <c r="F32" s="125">
        <v>6825600680</v>
      </c>
      <c r="G32" s="125"/>
      <c r="H32" s="125">
        <v>369982209</v>
      </c>
      <c r="I32" s="125"/>
      <c r="J32" s="125"/>
      <c r="K32" s="125"/>
      <c r="L32" s="125"/>
    </row>
    <row r="33" spans="1:12" ht="25.15" customHeight="1" x14ac:dyDescent="0.4">
      <c r="A33" s="41"/>
      <c r="B33" s="118" t="s">
        <v>339</v>
      </c>
      <c r="C33" s="125">
        <f t="shared" si="5"/>
        <v>186011389</v>
      </c>
      <c r="D33" s="126">
        <v>59361919</v>
      </c>
      <c r="E33" s="127">
        <v>186011389</v>
      </c>
      <c r="F33" s="125"/>
      <c r="G33" s="125"/>
      <c r="H33" s="125"/>
      <c r="I33" s="125"/>
      <c r="J33" s="125"/>
      <c r="K33" s="125"/>
      <c r="L33" s="125"/>
    </row>
    <row r="34" spans="1:12" ht="25.15" customHeight="1" x14ac:dyDescent="0.4">
      <c r="A34" s="41"/>
      <c r="B34" s="118" t="s">
        <v>340</v>
      </c>
      <c r="C34" s="125">
        <f t="shared" si="5"/>
        <v>0</v>
      </c>
      <c r="D34" s="126"/>
      <c r="E34" s="127"/>
      <c r="F34" s="125"/>
      <c r="G34" s="125"/>
      <c r="H34" s="125"/>
      <c r="I34" s="125"/>
      <c r="J34" s="125"/>
      <c r="K34" s="125"/>
      <c r="L34" s="125"/>
    </row>
    <row r="35" spans="1:12" ht="25.15" customHeight="1" x14ac:dyDescent="0.4">
      <c r="A35" s="41"/>
      <c r="B35" s="118" t="s">
        <v>341</v>
      </c>
      <c r="C35" s="125">
        <f t="shared" si="5"/>
        <v>1463328722</v>
      </c>
      <c r="D35" s="126">
        <v>103526154</v>
      </c>
      <c r="E35" s="127">
        <v>1295036045</v>
      </c>
      <c r="F35" s="125">
        <v>138350509</v>
      </c>
      <c r="G35" s="125">
        <v>23642168</v>
      </c>
      <c r="H35" s="125">
        <v>6300000</v>
      </c>
      <c r="I35" s="125"/>
      <c r="J35" s="125"/>
      <c r="K35" s="125"/>
      <c r="L35" s="125"/>
    </row>
    <row r="36" spans="1:12" ht="25.15" customHeight="1" x14ac:dyDescent="0.4">
      <c r="A36" s="41"/>
      <c r="B36" s="122" t="s">
        <v>342</v>
      </c>
      <c r="C36" s="125">
        <f>SUM(C24,C31)</f>
        <v>40007152136</v>
      </c>
      <c r="D36" s="126">
        <f t="shared" ref="D36:L36" si="6">SUM(D24,D31)</f>
        <v>3509739687</v>
      </c>
      <c r="E36" s="127">
        <f t="shared" si="6"/>
        <v>16269601961</v>
      </c>
      <c r="F36" s="127">
        <f t="shared" si="6"/>
        <v>10414971607</v>
      </c>
      <c r="G36" s="125">
        <f t="shared" si="6"/>
        <v>1994948300</v>
      </c>
      <c r="H36" s="127">
        <f t="shared" si="6"/>
        <v>7362661827</v>
      </c>
      <c r="I36" s="125">
        <f t="shared" si="6"/>
        <v>0</v>
      </c>
      <c r="J36" s="125">
        <f t="shared" si="6"/>
        <v>0</v>
      </c>
      <c r="K36" s="125">
        <f t="shared" si="6"/>
        <v>0</v>
      </c>
      <c r="L36" s="125">
        <f t="shared" si="6"/>
        <v>3964968441</v>
      </c>
    </row>
    <row r="37" spans="1:12" x14ac:dyDescent="0.4"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4">
      <c r="B38" s="129" t="s">
        <v>344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ht="16.149999999999999" customHeight="1" x14ac:dyDescent="0.4">
      <c r="A39" s="41"/>
      <c r="B39" s="255" t="s">
        <v>246</v>
      </c>
      <c r="C39" s="251" t="s">
        <v>320</v>
      </c>
      <c r="D39" s="113"/>
      <c r="E39" s="257" t="s">
        <v>321</v>
      </c>
      <c r="F39" s="253" t="s">
        <v>322</v>
      </c>
      <c r="G39" s="253" t="s">
        <v>323</v>
      </c>
      <c r="H39" s="253" t="s">
        <v>324</v>
      </c>
      <c r="I39" s="251" t="s">
        <v>325</v>
      </c>
      <c r="J39" s="114"/>
      <c r="K39" s="115"/>
      <c r="L39" s="253" t="s">
        <v>326</v>
      </c>
    </row>
    <row r="40" spans="1:12" ht="16.149999999999999" customHeight="1" x14ac:dyDescent="0.4">
      <c r="A40" s="41"/>
      <c r="B40" s="256"/>
      <c r="C40" s="254"/>
      <c r="D40" s="124" t="s">
        <v>327</v>
      </c>
      <c r="E40" s="258"/>
      <c r="F40" s="254"/>
      <c r="G40" s="254"/>
      <c r="H40" s="254"/>
      <c r="I40" s="252"/>
      <c r="J40" s="117" t="s">
        <v>328</v>
      </c>
      <c r="K40" s="117" t="s">
        <v>329</v>
      </c>
      <c r="L40" s="254"/>
    </row>
    <row r="41" spans="1:12" ht="25.15" customHeight="1" x14ac:dyDescent="0.4">
      <c r="A41" s="41"/>
      <c r="B41" s="118" t="s">
        <v>330</v>
      </c>
      <c r="C41" s="125">
        <f>SUM(C42:C47)</f>
        <v>1809759487</v>
      </c>
      <c r="D41" s="126">
        <f t="shared" ref="D41:L41" si="7">SUM(D42:D47)</f>
        <v>238744630</v>
      </c>
      <c r="E41" s="127">
        <f t="shared" si="7"/>
        <v>800448989</v>
      </c>
      <c r="F41" s="125">
        <f t="shared" si="7"/>
        <v>326067016</v>
      </c>
      <c r="G41" s="125">
        <f t="shared" si="7"/>
        <v>313743482</v>
      </c>
      <c r="H41" s="125">
        <f t="shared" si="7"/>
        <v>369500000</v>
      </c>
      <c r="I41" s="125">
        <f t="shared" si="7"/>
        <v>0</v>
      </c>
      <c r="J41" s="125">
        <f t="shared" si="7"/>
        <v>0</v>
      </c>
      <c r="K41" s="125">
        <f t="shared" si="7"/>
        <v>0</v>
      </c>
      <c r="L41" s="125">
        <f t="shared" si="7"/>
        <v>0</v>
      </c>
    </row>
    <row r="42" spans="1:12" ht="25.15" customHeight="1" x14ac:dyDescent="0.4">
      <c r="A42" s="41"/>
      <c r="B42" s="118" t="s">
        <v>331</v>
      </c>
      <c r="C42" s="125">
        <f>SUM(E42:L42)</f>
        <v>0</v>
      </c>
      <c r="D42" s="126"/>
      <c r="E42" s="127"/>
      <c r="F42" s="125"/>
      <c r="G42" s="125"/>
      <c r="H42" s="125"/>
      <c r="I42" s="125"/>
      <c r="J42" s="125"/>
      <c r="K42" s="125"/>
      <c r="L42" s="125"/>
    </row>
    <row r="43" spans="1:12" ht="25.15" customHeight="1" x14ac:dyDescent="0.4">
      <c r="A43" s="41"/>
      <c r="B43" s="118" t="s">
        <v>332</v>
      </c>
      <c r="C43" s="125">
        <f t="shared" ref="C43:C47" si="8">SUM(E43:L43)</f>
        <v>0</v>
      </c>
      <c r="D43" s="126"/>
      <c r="E43" s="127"/>
      <c r="F43" s="125"/>
      <c r="G43" s="125"/>
      <c r="H43" s="125"/>
      <c r="I43" s="125"/>
      <c r="J43" s="125"/>
      <c r="K43" s="125"/>
      <c r="L43" s="125"/>
    </row>
    <row r="44" spans="1:12" ht="25.15" customHeight="1" x14ac:dyDescent="0.4">
      <c r="A44" s="41"/>
      <c r="B44" s="118" t="s">
        <v>333</v>
      </c>
      <c r="C44" s="125">
        <f t="shared" si="8"/>
        <v>0</v>
      </c>
      <c r="D44" s="126"/>
      <c r="E44" s="127"/>
      <c r="F44" s="125"/>
      <c r="G44" s="125"/>
      <c r="H44" s="125"/>
      <c r="I44" s="125"/>
      <c r="J44" s="125"/>
      <c r="K44" s="125"/>
      <c r="L44" s="125"/>
    </row>
    <row r="45" spans="1:12" ht="25.15" customHeight="1" x14ac:dyDescent="0.4">
      <c r="A45" s="41"/>
      <c r="B45" s="118" t="s">
        <v>334</v>
      </c>
      <c r="C45" s="125">
        <f t="shared" si="8"/>
        <v>0</v>
      </c>
      <c r="D45" s="126"/>
      <c r="E45" s="127"/>
      <c r="F45" s="125"/>
      <c r="G45" s="125"/>
      <c r="H45" s="125"/>
      <c r="I45" s="125"/>
      <c r="J45" s="125"/>
      <c r="K45" s="125"/>
      <c r="L45" s="125"/>
    </row>
    <row r="46" spans="1:12" ht="25.15" customHeight="1" x14ac:dyDescent="0.4">
      <c r="A46" s="41"/>
      <c r="B46" s="118" t="s">
        <v>335</v>
      </c>
      <c r="C46" s="125">
        <f t="shared" si="8"/>
        <v>0</v>
      </c>
      <c r="D46" s="126"/>
      <c r="E46" s="127"/>
      <c r="F46" s="125"/>
      <c r="G46" s="125"/>
      <c r="H46" s="125"/>
      <c r="I46" s="125"/>
      <c r="J46" s="125"/>
      <c r="K46" s="125"/>
      <c r="L46" s="125"/>
    </row>
    <row r="47" spans="1:12" ht="25.15" customHeight="1" x14ac:dyDescent="0.4">
      <c r="A47" s="41"/>
      <c r="B47" s="118" t="s">
        <v>336</v>
      </c>
      <c r="C47" s="125">
        <f t="shared" si="8"/>
        <v>1809759487</v>
      </c>
      <c r="D47" s="126">
        <v>238744630</v>
      </c>
      <c r="E47" s="127">
        <v>800448989</v>
      </c>
      <c r="F47" s="125">
        <v>326067016</v>
      </c>
      <c r="G47" s="125">
        <v>313743482</v>
      </c>
      <c r="H47" s="125">
        <v>369500000</v>
      </c>
      <c r="I47" s="125"/>
      <c r="J47" s="125"/>
      <c r="K47" s="125"/>
      <c r="L47" s="125"/>
    </row>
    <row r="48" spans="1:12" ht="25.15" customHeight="1" x14ac:dyDescent="0.4">
      <c r="A48" s="41"/>
      <c r="B48" s="118" t="s">
        <v>337</v>
      </c>
      <c r="C48" s="125">
        <f>SUM(C49:C52)</f>
        <v>0</v>
      </c>
      <c r="D48" s="126">
        <f t="shared" ref="D48:L48" si="9">SUM(D49:D52)</f>
        <v>0</v>
      </c>
      <c r="E48" s="127">
        <f t="shared" si="9"/>
        <v>0</v>
      </c>
      <c r="F48" s="125">
        <f t="shared" si="9"/>
        <v>0</v>
      </c>
      <c r="G48" s="125">
        <f t="shared" si="9"/>
        <v>0</v>
      </c>
      <c r="H48" s="125">
        <f t="shared" si="9"/>
        <v>0</v>
      </c>
      <c r="I48" s="125">
        <f t="shared" si="9"/>
        <v>0</v>
      </c>
      <c r="J48" s="125">
        <f t="shared" si="9"/>
        <v>0</v>
      </c>
      <c r="K48" s="125">
        <f t="shared" si="9"/>
        <v>0</v>
      </c>
      <c r="L48" s="125">
        <f t="shared" si="9"/>
        <v>0</v>
      </c>
    </row>
    <row r="49" spans="1:13" ht="25.15" customHeight="1" x14ac:dyDescent="0.4">
      <c r="A49" s="41"/>
      <c r="B49" s="118" t="s">
        <v>338</v>
      </c>
      <c r="C49" s="125">
        <f t="shared" ref="C49:C52" si="10">SUM(E49:L49)</f>
        <v>0</v>
      </c>
      <c r="D49" s="126"/>
      <c r="E49" s="127"/>
      <c r="F49" s="125"/>
      <c r="G49" s="125"/>
      <c r="H49" s="125"/>
      <c r="I49" s="125"/>
      <c r="J49" s="125"/>
      <c r="K49" s="125"/>
      <c r="L49" s="125"/>
    </row>
    <row r="50" spans="1:13" ht="25.15" customHeight="1" x14ac:dyDescent="0.4">
      <c r="A50" s="41"/>
      <c r="B50" s="118" t="s">
        <v>339</v>
      </c>
      <c r="C50" s="125">
        <f t="shared" si="10"/>
        <v>0</v>
      </c>
      <c r="D50" s="126"/>
      <c r="E50" s="127"/>
      <c r="F50" s="125"/>
      <c r="G50" s="125"/>
      <c r="H50" s="125"/>
      <c r="I50" s="125"/>
      <c r="J50" s="125"/>
      <c r="K50" s="125"/>
      <c r="L50" s="125"/>
    </row>
    <row r="51" spans="1:13" ht="25.15" customHeight="1" x14ac:dyDescent="0.4">
      <c r="A51" s="41"/>
      <c r="B51" s="118" t="s">
        <v>340</v>
      </c>
      <c r="C51" s="125">
        <f t="shared" si="10"/>
        <v>0</v>
      </c>
      <c r="D51" s="126"/>
      <c r="E51" s="127"/>
      <c r="F51" s="125"/>
      <c r="G51" s="125"/>
      <c r="H51" s="125"/>
      <c r="I51" s="125"/>
      <c r="J51" s="125"/>
      <c r="K51" s="125"/>
      <c r="L51" s="125"/>
    </row>
    <row r="52" spans="1:13" ht="25.15" customHeight="1" x14ac:dyDescent="0.4">
      <c r="A52" s="41"/>
      <c r="B52" s="118" t="s">
        <v>341</v>
      </c>
      <c r="C52" s="125">
        <f t="shared" si="10"/>
        <v>0</v>
      </c>
      <c r="D52" s="126"/>
      <c r="E52" s="127"/>
      <c r="F52" s="125"/>
      <c r="G52" s="125"/>
      <c r="H52" s="125"/>
      <c r="I52" s="125"/>
      <c r="J52" s="125"/>
      <c r="K52" s="125"/>
      <c r="L52" s="125"/>
    </row>
    <row r="53" spans="1:13" ht="25.15" customHeight="1" x14ac:dyDescent="0.4">
      <c r="A53" s="41"/>
      <c r="B53" s="122" t="s">
        <v>342</v>
      </c>
      <c r="C53" s="125">
        <f>SUM(C41,C48)</f>
        <v>1809759487</v>
      </c>
      <c r="D53" s="126">
        <f t="shared" ref="D53:L53" si="11">SUM(D41,D48)</f>
        <v>238744630</v>
      </c>
      <c r="E53" s="127">
        <f t="shared" si="11"/>
        <v>800448989</v>
      </c>
      <c r="F53" s="127">
        <f t="shared" si="11"/>
        <v>326067016</v>
      </c>
      <c r="G53" s="125">
        <f t="shared" si="11"/>
        <v>313743482</v>
      </c>
      <c r="H53" s="127">
        <f t="shared" si="11"/>
        <v>369500000</v>
      </c>
      <c r="I53" s="125">
        <f t="shared" si="11"/>
        <v>0</v>
      </c>
      <c r="J53" s="125">
        <f t="shared" si="11"/>
        <v>0</v>
      </c>
      <c r="K53" s="125">
        <f t="shared" si="11"/>
        <v>0</v>
      </c>
      <c r="L53" s="125">
        <f t="shared" si="11"/>
        <v>0</v>
      </c>
    </row>
    <row r="54" spans="1:13" x14ac:dyDescent="0.4">
      <c r="B54" s="129"/>
      <c r="C54" s="128"/>
      <c r="D54" s="128">
        <f>C53-D53</f>
        <v>1571014857</v>
      </c>
      <c r="E54" s="128"/>
      <c r="F54" s="128"/>
      <c r="G54" s="128"/>
      <c r="H54" s="128"/>
      <c r="I54" s="128"/>
      <c r="J54" s="128"/>
      <c r="K54" s="128"/>
      <c r="L54" s="128"/>
      <c r="M54" s="128"/>
    </row>
    <row r="55" spans="1:13" x14ac:dyDescent="0.4">
      <c r="B55" s="31" t="s">
        <v>345</v>
      </c>
    </row>
    <row r="56" spans="1:13" ht="16.149999999999999" customHeight="1" x14ac:dyDescent="0.4">
      <c r="A56" s="41"/>
      <c r="B56" s="255" t="s">
        <v>246</v>
      </c>
      <c r="C56" s="251" t="s">
        <v>320</v>
      </c>
      <c r="D56" s="113"/>
      <c r="E56" s="257" t="s">
        <v>321</v>
      </c>
      <c r="F56" s="253" t="s">
        <v>322</v>
      </c>
      <c r="G56" s="253" t="s">
        <v>323</v>
      </c>
      <c r="H56" s="253" t="s">
        <v>324</v>
      </c>
      <c r="I56" s="251" t="s">
        <v>325</v>
      </c>
      <c r="J56" s="114"/>
      <c r="K56" s="115"/>
      <c r="L56" s="253" t="s">
        <v>326</v>
      </c>
    </row>
    <row r="57" spans="1:13" ht="16.149999999999999" customHeight="1" x14ac:dyDescent="0.4">
      <c r="A57" s="41"/>
      <c r="B57" s="256"/>
      <c r="C57" s="254"/>
      <c r="D57" s="124" t="s">
        <v>327</v>
      </c>
      <c r="E57" s="258"/>
      <c r="F57" s="254"/>
      <c r="G57" s="254"/>
      <c r="H57" s="254"/>
      <c r="I57" s="252"/>
      <c r="J57" s="117" t="s">
        <v>328</v>
      </c>
      <c r="K57" s="117" t="s">
        <v>329</v>
      </c>
      <c r="L57" s="254"/>
    </row>
    <row r="58" spans="1:13" ht="25.15" customHeight="1" x14ac:dyDescent="0.4">
      <c r="A58" s="41"/>
      <c r="B58" s="118" t="s">
        <v>330</v>
      </c>
      <c r="C58" s="125">
        <f>SUM(C59:C64)</f>
        <v>49580755</v>
      </c>
      <c r="D58" s="126">
        <f t="shared" ref="D58:L58" si="12">SUM(D59:D64)</f>
        <v>28824308</v>
      </c>
      <c r="E58" s="127">
        <f t="shared" si="12"/>
        <v>34456619</v>
      </c>
      <c r="F58" s="125">
        <f t="shared" si="12"/>
        <v>15124136</v>
      </c>
      <c r="G58" s="125">
        <f t="shared" si="12"/>
        <v>0</v>
      </c>
      <c r="H58" s="125">
        <f t="shared" si="12"/>
        <v>0</v>
      </c>
      <c r="I58" s="125">
        <f t="shared" si="12"/>
        <v>0</v>
      </c>
      <c r="J58" s="125">
        <f t="shared" si="12"/>
        <v>0</v>
      </c>
      <c r="K58" s="125">
        <f t="shared" si="12"/>
        <v>0</v>
      </c>
      <c r="L58" s="125">
        <f t="shared" si="12"/>
        <v>0</v>
      </c>
    </row>
    <row r="59" spans="1:13" ht="25.15" customHeight="1" x14ac:dyDescent="0.4">
      <c r="A59" s="41"/>
      <c r="B59" s="118" t="s">
        <v>331</v>
      </c>
      <c r="C59" s="125">
        <f>SUM(E59:L59)</f>
        <v>0</v>
      </c>
      <c r="D59" s="126"/>
      <c r="E59" s="127"/>
      <c r="F59" s="125"/>
      <c r="G59" s="125"/>
      <c r="H59" s="125"/>
      <c r="I59" s="125"/>
      <c r="J59" s="125"/>
      <c r="K59" s="125"/>
      <c r="L59" s="125"/>
    </row>
    <row r="60" spans="1:13" ht="25.15" customHeight="1" x14ac:dyDescent="0.4">
      <c r="A60" s="41"/>
      <c r="B60" s="118" t="s">
        <v>332</v>
      </c>
      <c r="C60" s="125">
        <f t="shared" ref="C60:C64" si="13">SUM(E60:L60)</f>
        <v>0</v>
      </c>
      <c r="D60" s="126"/>
      <c r="E60" s="127"/>
      <c r="F60" s="125"/>
      <c r="G60" s="125"/>
      <c r="H60" s="125"/>
      <c r="I60" s="125"/>
      <c r="J60" s="125"/>
      <c r="K60" s="125"/>
      <c r="L60" s="125"/>
    </row>
    <row r="61" spans="1:13" ht="25.15" customHeight="1" x14ac:dyDescent="0.4">
      <c r="A61" s="41"/>
      <c r="B61" s="118" t="s">
        <v>333</v>
      </c>
      <c r="C61" s="125">
        <f t="shared" si="13"/>
        <v>0</v>
      </c>
      <c r="D61" s="126"/>
      <c r="E61" s="127"/>
      <c r="F61" s="125"/>
      <c r="G61" s="125"/>
      <c r="H61" s="125"/>
      <c r="I61" s="125"/>
      <c r="J61" s="125"/>
      <c r="K61" s="125"/>
      <c r="L61" s="125"/>
    </row>
    <row r="62" spans="1:13" ht="25.15" customHeight="1" x14ac:dyDescent="0.4">
      <c r="A62" s="41"/>
      <c r="B62" s="118" t="s">
        <v>334</v>
      </c>
      <c r="C62" s="125">
        <f t="shared" si="13"/>
        <v>0</v>
      </c>
      <c r="D62" s="126"/>
      <c r="E62" s="127"/>
      <c r="F62" s="125"/>
      <c r="G62" s="125"/>
      <c r="H62" s="125"/>
      <c r="I62" s="125"/>
      <c r="J62" s="125"/>
      <c r="K62" s="125"/>
      <c r="L62" s="125"/>
    </row>
    <row r="63" spans="1:13" ht="25.15" customHeight="1" x14ac:dyDescent="0.4">
      <c r="A63" s="41"/>
      <c r="B63" s="118" t="s">
        <v>335</v>
      </c>
      <c r="C63" s="125">
        <f t="shared" si="13"/>
        <v>0</v>
      </c>
      <c r="D63" s="126"/>
      <c r="E63" s="127"/>
      <c r="F63" s="125"/>
      <c r="G63" s="125"/>
      <c r="H63" s="125"/>
      <c r="I63" s="125"/>
      <c r="J63" s="125"/>
      <c r="K63" s="125"/>
      <c r="L63" s="125"/>
    </row>
    <row r="64" spans="1:13" ht="25.15" customHeight="1" x14ac:dyDescent="0.4">
      <c r="A64" s="41"/>
      <c r="B64" s="118" t="s">
        <v>336</v>
      </c>
      <c r="C64" s="125">
        <f t="shared" si="13"/>
        <v>49580755</v>
      </c>
      <c r="D64" s="126">
        <v>28824308</v>
      </c>
      <c r="E64" s="127">
        <v>34456619</v>
      </c>
      <c r="F64" s="125">
        <v>15124136</v>
      </c>
      <c r="G64" s="125"/>
      <c r="H64" s="125"/>
      <c r="I64" s="125"/>
      <c r="J64" s="125"/>
      <c r="K64" s="125"/>
      <c r="L64" s="125"/>
    </row>
    <row r="65" spans="1:12" ht="25.15" customHeight="1" x14ac:dyDescent="0.4">
      <c r="A65" s="41"/>
      <c r="B65" s="118" t="s">
        <v>337</v>
      </c>
      <c r="C65" s="125">
        <f>SUM(C66:C69)</f>
        <v>0</v>
      </c>
      <c r="D65" s="126">
        <f t="shared" ref="D65:L65" si="14">SUM(D66:D69)</f>
        <v>0</v>
      </c>
      <c r="E65" s="127">
        <f t="shared" si="14"/>
        <v>0</v>
      </c>
      <c r="F65" s="125">
        <f t="shared" si="14"/>
        <v>0</v>
      </c>
      <c r="G65" s="125">
        <f t="shared" si="14"/>
        <v>0</v>
      </c>
      <c r="H65" s="125">
        <f t="shared" si="14"/>
        <v>0</v>
      </c>
      <c r="I65" s="125">
        <f t="shared" si="14"/>
        <v>0</v>
      </c>
      <c r="J65" s="125">
        <f t="shared" si="14"/>
        <v>0</v>
      </c>
      <c r="K65" s="125">
        <f t="shared" si="14"/>
        <v>0</v>
      </c>
      <c r="L65" s="125">
        <f t="shared" si="14"/>
        <v>0</v>
      </c>
    </row>
    <row r="66" spans="1:12" ht="25.15" customHeight="1" x14ac:dyDescent="0.4">
      <c r="A66" s="41"/>
      <c r="B66" s="118" t="s">
        <v>338</v>
      </c>
      <c r="C66" s="125">
        <f t="shared" ref="C66:C69" si="15">SUM(E66:L66)</f>
        <v>0</v>
      </c>
      <c r="D66" s="126"/>
      <c r="E66" s="127"/>
      <c r="F66" s="125"/>
      <c r="G66" s="125"/>
      <c r="H66" s="125"/>
      <c r="I66" s="125"/>
      <c r="J66" s="125"/>
      <c r="K66" s="125"/>
      <c r="L66" s="125"/>
    </row>
    <row r="67" spans="1:12" ht="25.15" customHeight="1" x14ac:dyDescent="0.4">
      <c r="A67" s="41"/>
      <c r="B67" s="118" t="s">
        <v>339</v>
      </c>
      <c r="C67" s="125">
        <f t="shared" si="15"/>
        <v>0</v>
      </c>
      <c r="D67" s="126"/>
      <c r="E67" s="127"/>
      <c r="F67" s="125"/>
      <c r="G67" s="125"/>
      <c r="H67" s="125"/>
      <c r="I67" s="125"/>
      <c r="J67" s="125"/>
      <c r="K67" s="125"/>
      <c r="L67" s="125"/>
    </row>
    <row r="68" spans="1:12" ht="25.15" customHeight="1" x14ac:dyDescent="0.4">
      <c r="A68" s="41"/>
      <c r="B68" s="118" t="s">
        <v>340</v>
      </c>
      <c r="C68" s="125">
        <f t="shared" si="15"/>
        <v>0</v>
      </c>
      <c r="D68" s="126"/>
      <c r="E68" s="127"/>
      <c r="F68" s="125"/>
      <c r="G68" s="125"/>
      <c r="H68" s="125"/>
      <c r="I68" s="125"/>
      <c r="J68" s="125"/>
      <c r="K68" s="125"/>
      <c r="L68" s="125"/>
    </row>
    <row r="69" spans="1:12" ht="25.15" customHeight="1" x14ac:dyDescent="0.4">
      <c r="A69" s="41"/>
      <c r="B69" s="118" t="s">
        <v>341</v>
      </c>
      <c r="C69" s="125">
        <f t="shared" si="15"/>
        <v>0</v>
      </c>
      <c r="D69" s="126"/>
      <c r="E69" s="127"/>
      <c r="F69" s="125"/>
      <c r="G69" s="125"/>
      <c r="H69" s="125"/>
      <c r="I69" s="125"/>
      <c r="J69" s="125"/>
      <c r="K69" s="125"/>
      <c r="L69" s="125"/>
    </row>
    <row r="70" spans="1:12" ht="25.15" customHeight="1" x14ac:dyDescent="0.4">
      <c r="A70" s="41"/>
      <c r="B70" s="122" t="s">
        <v>342</v>
      </c>
      <c r="C70" s="125">
        <f>SUM(C58,C65)</f>
        <v>49580755</v>
      </c>
      <c r="D70" s="126">
        <f t="shared" ref="D70:L70" si="16">SUM(D58,D65)</f>
        <v>28824308</v>
      </c>
      <c r="E70" s="127">
        <f t="shared" si="16"/>
        <v>34456619</v>
      </c>
      <c r="F70" s="127">
        <f t="shared" si="16"/>
        <v>15124136</v>
      </c>
      <c r="G70" s="125">
        <f t="shared" si="16"/>
        <v>0</v>
      </c>
      <c r="H70" s="127">
        <f t="shared" si="16"/>
        <v>0</v>
      </c>
      <c r="I70" s="125">
        <f t="shared" si="16"/>
        <v>0</v>
      </c>
      <c r="J70" s="125">
        <f t="shared" si="16"/>
        <v>0</v>
      </c>
      <c r="K70" s="125">
        <f t="shared" si="16"/>
        <v>0</v>
      </c>
      <c r="L70" s="125">
        <f t="shared" si="16"/>
        <v>0</v>
      </c>
    </row>
    <row r="71" spans="1:12" x14ac:dyDescent="0.4">
      <c r="D71" s="108">
        <f>C70-D70</f>
        <v>20756447</v>
      </c>
    </row>
    <row r="72" spans="1:12" x14ac:dyDescent="0.4">
      <c r="B72" s="31" t="s">
        <v>346</v>
      </c>
    </row>
    <row r="73" spans="1:12" ht="16.149999999999999" customHeight="1" x14ac:dyDescent="0.4">
      <c r="A73" s="41"/>
      <c r="B73" s="255" t="s">
        <v>246</v>
      </c>
      <c r="C73" s="251" t="s">
        <v>320</v>
      </c>
      <c r="D73" s="113"/>
      <c r="E73" s="257" t="s">
        <v>321</v>
      </c>
      <c r="F73" s="253" t="s">
        <v>322</v>
      </c>
      <c r="G73" s="253" t="s">
        <v>323</v>
      </c>
      <c r="H73" s="253" t="s">
        <v>324</v>
      </c>
      <c r="I73" s="251" t="s">
        <v>325</v>
      </c>
      <c r="J73" s="114"/>
      <c r="K73" s="115"/>
      <c r="L73" s="253" t="s">
        <v>326</v>
      </c>
    </row>
    <row r="74" spans="1:12" ht="16.149999999999999" customHeight="1" x14ac:dyDescent="0.4">
      <c r="A74" s="41"/>
      <c r="B74" s="256"/>
      <c r="C74" s="254"/>
      <c r="D74" s="124" t="s">
        <v>327</v>
      </c>
      <c r="E74" s="258"/>
      <c r="F74" s="254"/>
      <c r="G74" s="254"/>
      <c r="H74" s="254"/>
      <c r="I74" s="252"/>
      <c r="J74" s="117" t="s">
        <v>328</v>
      </c>
      <c r="K74" s="117" t="s">
        <v>329</v>
      </c>
      <c r="L74" s="254"/>
    </row>
    <row r="75" spans="1:12" ht="25.15" customHeight="1" x14ac:dyDescent="0.4">
      <c r="A75" s="41"/>
      <c r="B75" s="118" t="s">
        <v>330</v>
      </c>
      <c r="C75" s="125">
        <f>SUM(C76:C81)</f>
        <v>5040665280</v>
      </c>
      <c r="D75" s="126">
        <f t="shared" ref="D75:L75" si="17">SUM(D76:D81)</f>
        <v>496513491</v>
      </c>
      <c r="E75" s="127">
        <f t="shared" si="17"/>
        <v>1976212130</v>
      </c>
      <c r="F75" s="125">
        <f t="shared" si="17"/>
        <v>2367058719</v>
      </c>
      <c r="G75" s="125">
        <f t="shared" si="17"/>
        <v>610504431</v>
      </c>
      <c r="H75" s="125">
        <f t="shared" si="17"/>
        <v>86890000</v>
      </c>
      <c r="I75" s="125">
        <f t="shared" si="17"/>
        <v>0</v>
      </c>
      <c r="J75" s="125">
        <f t="shared" si="17"/>
        <v>0</v>
      </c>
      <c r="K75" s="125">
        <f t="shared" si="17"/>
        <v>0</v>
      </c>
      <c r="L75" s="125">
        <f t="shared" si="17"/>
        <v>0</v>
      </c>
    </row>
    <row r="76" spans="1:12" ht="25.15" customHeight="1" x14ac:dyDescent="0.4">
      <c r="A76" s="41"/>
      <c r="B76" s="118" t="s">
        <v>331</v>
      </c>
      <c r="C76" s="125">
        <f>SUM(E76:L76)</f>
        <v>0</v>
      </c>
      <c r="D76" s="126"/>
      <c r="E76" s="127"/>
      <c r="F76" s="125"/>
      <c r="G76" s="125"/>
      <c r="H76" s="125"/>
      <c r="I76" s="125"/>
      <c r="J76" s="125"/>
      <c r="K76" s="125"/>
      <c r="L76" s="125"/>
    </row>
    <row r="77" spans="1:12" ht="25.15" customHeight="1" x14ac:dyDescent="0.4">
      <c r="A77" s="41"/>
      <c r="B77" s="118" t="s">
        <v>332</v>
      </c>
      <c r="C77" s="125">
        <f t="shared" ref="C77:C81" si="18">SUM(E77:L77)</f>
        <v>0</v>
      </c>
      <c r="D77" s="126"/>
      <c r="E77" s="127"/>
      <c r="F77" s="125"/>
      <c r="G77" s="125"/>
      <c r="H77" s="125"/>
      <c r="I77" s="125"/>
      <c r="J77" s="125"/>
      <c r="K77" s="125"/>
      <c r="L77" s="125"/>
    </row>
    <row r="78" spans="1:12" ht="25.15" customHeight="1" x14ac:dyDescent="0.4">
      <c r="A78" s="41"/>
      <c r="B78" s="118" t="s">
        <v>333</v>
      </c>
      <c r="C78" s="125">
        <f t="shared" si="18"/>
        <v>209290096</v>
      </c>
      <c r="D78" s="126">
        <v>15644613</v>
      </c>
      <c r="E78" s="127">
        <v>209290096</v>
      </c>
      <c r="F78" s="125"/>
      <c r="G78" s="125"/>
      <c r="H78" s="125"/>
      <c r="I78" s="125"/>
      <c r="J78" s="125"/>
      <c r="K78" s="125"/>
      <c r="L78" s="125"/>
    </row>
    <row r="79" spans="1:12" ht="25.15" customHeight="1" x14ac:dyDescent="0.4">
      <c r="A79" s="41"/>
      <c r="B79" s="118" t="s">
        <v>334</v>
      </c>
      <c r="C79" s="125">
        <f t="shared" si="18"/>
        <v>0</v>
      </c>
      <c r="D79" s="126"/>
      <c r="E79" s="127"/>
      <c r="F79" s="125"/>
      <c r="G79" s="125"/>
      <c r="H79" s="125"/>
      <c r="I79" s="125"/>
      <c r="J79" s="125"/>
      <c r="K79" s="125"/>
      <c r="L79" s="125"/>
    </row>
    <row r="80" spans="1:12" ht="25.15" customHeight="1" x14ac:dyDescent="0.4">
      <c r="A80" s="41"/>
      <c r="B80" s="118" t="s">
        <v>335</v>
      </c>
      <c r="C80" s="125">
        <f t="shared" si="18"/>
        <v>0</v>
      </c>
      <c r="D80" s="126"/>
      <c r="E80" s="127"/>
      <c r="F80" s="125"/>
      <c r="G80" s="125"/>
      <c r="H80" s="125"/>
      <c r="I80" s="125"/>
      <c r="J80" s="125"/>
      <c r="K80" s="125"/>
      <c r="L80" s="125"/>
    </row>
    <row r="81" spans="1:12" ht="25.15" customHeight="1" x14ac:dyDescent="0.4">
      <c r="A81" s="41"/>
      <c r="B81" s="118" t="s">
        <v>336</v>
      </c>
      <c r="C81" s="125">
        <f t="shared" si="18"/>
        <v>4831375184</v>
      </c>
      <c r="D81" s="126">
        <v>480868878</v>
      </c>
      <c r="E81" s="127">
        <v>1766922034</v>
      </c>
      <c r="F81" s="125">
        <v>2367058719</v>
      </c>
      <c r="G81" s="125">
        <v>610504431</v>
      </c>
      <c r="H81" s="125">
        <v>86890000</v>
      </c>
      <c r="I81" s="125"/>
      <c r="J81" s="125"/>
      <c r="K81" s="125"/>
      <c r="L81" s="125"/>
    </row>
    <row r="82" spans="1:12" ht="25.15" customHeight="1" x14ac:dyDescent="0.4">
      <c r="A82" s="41"/>
      <c r="B82" s="118" t="s">
        <v>337</v>
      </c>
      <c r="C82" s="125">
        <f>SUM(C83:C86)</f>
        <v>0</v>
      </c>
      <c r="D82" s="126">
        <f t="shared" ref="D82:L82" si="19">SUM(D83:D86)</f>
        <v>0</v>
      </c>
      <c r="E82" s="127">
        <f t="shared" si="19"/>
        <v>0</v>
      </c>
      <c r="F82" s="125">
        <f t="shared" si="19"/>
        <v>0</v>
      </c>
      <c r="G82" s="125">
        <f t="shared" si="19"/>
        <v>0</v>
      </c>
      <c r="H82" s="125">
        <f t="shared" si="19"/>
        <v>0</v>
      </c>
      <c r="I82" s="125">
        <f t="shared" si="19"/>
        <v>0</v>
      </c>
      <c r="J82" s="125">
        <f t="shared" si="19"/>
        <v>0</v>
      </c>
      <c r="K82" s="125">
        <f t="shared" si="19"/>
        <v>0</v>
      </c>
      <c r="L82" s="125">
        <f t="shared" si="19"/>
        <v>0</v>
      </c>
    </row>
    <row r="83" spans="1:12" ht="25.15" customHeight="1" x14ac:dyDescent="0.4">
      <c r="A83" s="41"/>
      <c r="B83" s="118" t="s">
        <v>338</v>
      </c>
      <c r="C83" s="125">
        <f t="shared" ref="C83:C86" si="20">SUM(E83:L83)</f>
        <v>0</v>
      </c>
      <c r="D83" s="126"/>
      <c r="E83" s="127"/>
      <c r="F83" s="125"/>
      <c r="G83" s="125"/>
      <c r="H83" s="125"/>
      <c r="I83" s="125"/>
      <c r="J83" s="125"/>
      <c r="K83" s="125"/>
      <c r="L83" s="125"/>
    </row>
    <row r="84" spans="1:12" ht="25.15" customHeight="1" x14ac:dyDescent="0.4">
      <c r="A84" s="41"/>
      <c r="B84" s="118" t="s">
        <v>339</v>
      </c>
      <c r="C84" s="125">
        <f t="shared" si="20"/>
        <v>0</v>
      </c>
      <c r="D84" s="126"/>
      <c r="E84" s="127"/>
      <c r="F84" s="125"/>
      <c r="G84" s="125"/>
      <c r="H84" s="125"/>
      <c r="I84" s="125"/>
      <c r="J84" s="125"/>
      <c r="K84" s="125"/>
      <c r="L84" s="125"/>
    </row>
    <row r="85" spans="1:12" ht="25.15" customHeight="1" x14ac:dyDescent="0.4">
      <c r="A85" s="41"/>
      <c r="B85" s="118" t="s">
        <v>340</v>
      </c>
      <c r="C85" s="125">
        <f t="shared" si="20"/>
        <v>0</v>
      </c>
      <c r="D85" s="126"/>
      <c r="E85" s="127"/>
      <c r="F85" s="125"/>
      <c r="G85" s="125"/>
      <c r="H85" s="125"/>
      <c r="I85" s="125"/>
      <c r="J85" s="125"/>
      <c r="K85" s="125"/>
      <c r="L85" s="125"/>
    </row>
    <row r="86" spans="1:12" ht="25.15" customHeight="1" x14ac:dyDescent="0.4">
      <c r="A86" s="41"/>
      <c r="B86" s="118" t="s">
        <v>341</v>
      </c>
      <c r="C86" s="125">
        <f t="shared" si="20"/>
        <v>0</v>
      </c>
      <c r="D86" s="126"/>
      <c r="E86" s="127"/>
      <c r="F86" s="125"/>
      <c r="G86" s="125"/>
      <c r="H86" s="125"/>
      <c r="I86" s="125"/>
      <c r="J86" s="125"/>
      <c r="K86" s="125"/>
      <c r="L86" s="125"/>
    </row>
    <row r="87" spans="1:12" ht="25.15" customHeight="1" x14ac:dyDescent="0.4">
      <c r="A87" s="41"/>
      <c r="B87" s="122" t="s">
        <v>342</v>
      </c>
      <c r="C87" s="125">
        <f>SUM(C75,C82)</f>
        <v>5040665280</v>
      </c>
      <c r="D87" s="126">
        <f t="shared" ref="D87:L87" si="21">SUM(D75,D82)</f>
        <v>496513491</v>
      </c>
      <c r="E87" s="127">
        <f t="shared" si="21"/>
        <v>1976212130</v>
      </c>
      <c r="F87" s="127">
        <f t="shared" si="21"/>
        <v>2367058719</v>
      </c>
      <c r="G87" s="125">
        <f t="shared" si="21"/>
        <v>610504431</v>
      </c>
      <c r="H87" s="127">
        <f t="shared" si="21"/>
        <v>86890000</v>
      </c>
      <c r="I87" s="125">
        <f t="shared" si="21"/>
        <v>0</v>
      </c>
      <c r="J87" s="125">
        <f t="shared" si="21"/>
        <v>0</v>
      </c>
      <c r="K87" s="125">
        <f t="shared" si="21"/>
        <v>0</v>
      </c>
      <c r="L87" s="125">
        <f t="shared" si="21"/>
        <v>0</v>
      </c>
    </row>
    <row r="88" spans="1:12" x14ac:dyDescent="0.4">
      <c r="D88" s="108">
        <f>C87-D87</f>
        <v>4544151789</v>
      </c>
    </row>
  </sheetData>
  <mergeCells count="40">
    <mergeCell ref="I4:I5"/>
    <mergeCell ref="L4:L5"/>
    <mergeCell ref="B22:B23"/>
    <mergeCell ref="C22:C23"/>
    <mergeCell ref="E22:E23"/>
    <mergeCell ref="F22:F23"/>
    <mergeCell ref="G22:G23"/>
    <mergeCell ref="H22:H23"/>
    <mergeCell ref="I22:I23"/>
    <mergeCell ref="L22:L23"/>
    <mergeCell ref="B4:B5"/>
    <mergeCell ref="C4:C5"/>
    <mergeCell ref="E4:E5"/>
    <mergeCell ref="F4:F5"/>
    <mergeCell ref="G4:G5"/>
    <mergeCell ref="H4:H5"/>
    <mergeCell ref="I39:I40"/>
    <mergeCell ref="L39:L40"/>
    <mergeCell ref="B56:B57"/>
    <mergeCell ref="C56:C57"/>
    <mergeCell ref="E56:E57"/>
    <mergeCell ref="F56:F57"/>
    <mergeCell ref="G56:G57"/>
    <mergeCell ref="H56:H57"/>
    <mergeCell ref="I56:I57"/>
    <mergeCell ref="L56:L57"/>
    <mergeCell ref="B39:B40"/>
    <mergeCell ref="C39:C40"/>
    <mergeCell ref="E39:E40"/>
    <mergeCell ref="F39:F40"/>
    <mergeCell ref="G39:G40"/>
    <mergeCell ref="H39:H40"/>
    <mergeCell ref="I73:I74"/>
    <mergeCell ref="L73:L74"/>
    <mergeCell ref="B73:B74"/>
    <mergeCell ref="C73:C74"/>
    <mergeCell ref="E73:E74"/>
    <mergeCell ref="F73:F74"/>
    <mergeCell ref="G73:G74"/>
    <mergeCell ref="H73:H74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627F-0CE1-4789-B663-D8E638D61A8E}">
  <sheetPr>
    <pageSetUpPr fitToPage="1"/>
  </sheetPr>
  <dimension ref="A1:M60"/>
  <sheetViews>
    <sheetView view="pageBreakPreview" zoomScale="90" zoomScaleNormal="100" zoomScaleSheetLayoutView="90" workbookViewId="0">
      <selection sqref="A1:D1"/>
    </sheetView>
  </sheetViews>
  <sheetFormatPr defaultColWidth="9" defaultRowHeight="13.5" x14ac:dyDescent="0.4"/>
  <cols>
    <col min="1" max="1" width="5.875" style="130" customWidth="1"/>
    <col min="2" max="2" width="20.625" style="130" customWidth="1"/>
    <col min="3" max="3" width="15.375" style="130" bestFit="1" customWidth="1"/>
    <col min="4" max="7" width="14.375" style="130" bestFit="1" customWidth="1"/>
    <col min="8" max="8" width="15.375" style="130" bestFit="1" customWidth="1"/>
    <col min="9" max="11" width="14.375" style="130" bestFit="1" customWidth="1"/>
    <col min="12" max="12" width="0.875" style="130" customWidth="1"/>
    <col min="13" max="13" width="13.625" style="130" customWidth="1"/>
    <col min="14" max="16384" width="9" style="14"/>
  </cols>
  <sheetData>
    <row r="1" spans="2:13" s="130" customFormat="1" ht="46.5" customHeight="1" x14ac:dyDescent="0.4"/>
    <row r="2" spans="2:13" s="130" customFormat="1" ht="19.5" customHeight="1" x14ac:dyDescent="0.4">
      <c r="B2" s="131" t="s">
        <v>347</v>
      </c>
      <c r="C2" s="132"/>
      <c r="D2" s="132"/>
      <c r="E2" s="132"/>
      <c r="F2" s="132"/>
      <c r="G2" s="132"/>
      <c r="H2" s="132"/>
      <c r="I2" s="132"/>
      <c r="J2" s="133" t="s">
        <v>245</v>
      </c>
      <c r="K2" s="132"/>
      <c r="L2" s="132"/>
    </row>
    <row r="3" spans="2:13" s="130" customFormat="1" ht="27" customHeight="1" x14ac:dyDescent="0.4">
      <c r="B3" s="261" t="s">
        <v>320</v>
      </c>
      <c r="C3" s="263" t="s">
        <v>348</v>
      </c>
      <c r="D3" s="259" t="s">
        <v>349</v>
      </c>
      <c r="E3" s="259" t="s">
        <v>350</v>
      </c>
      <c r="F3" s="259" t="s">
        <v>351</v>
      </c>
      <c r="G3" s="259" t="s">
        <v>352</v>
      </c>
      <c r="H3" s="259" t="s">
        <v>353</v>
      </c>
      <c r="I3" s="259" t="s">
        <v>354</v>
      </c>
      <c r="J3" s="259" t="s">
        <v>355</v>
      </c>
      <c r="K3" s="265"/>
    </row>
    <row r="4" spans="2:13" s="130" customFormat="1" ht="18" customHeight="1" x14ac:dyDescent="0.4">
      <c r="B4" s="262"/>
      <c r="C4" s="264"/>
      <c r="D4" s="260"/>
      <c r="E4" s="260"/>
      <c r="F4" s="260"/>
      <c r="G4" s="260"/>
      <c r="H4" s="260"/>
      <c r="I4" s="260"/>
      <c r="J4" s="260"/>
      <c r="K4" s="266"/>
    </row>
    <row r="5" spans="2:13" s="130" customFormat="1" ht="30" customHeight="1" x14ac:dyDescent="0.4">
      <c r="B5" s="134">
        <f>SUM(B23,B28,B33,B38)</f>
        <v>46907157658</v>
      </c>
      <c r="C5" s="135">
        <f t="shared" ref="C5:I5" si="0">SUM(C23,C28,C33,C38)</f>
        <v>40276775553</v>
      </c>
      <c r="D5" s="136">
        <f t="shared" si="0"/>
        <v>4904551513</v>
      </c>
      <c r="E5" s="136">
        <f t="shared" si="0"/>
        <v>499988242</v>
      </c>
      <c r="F5" s="136">
        <f t="shared" si="0"/>
        <v>353426210</v>
      </c>
      <c r="G5" s="136">
        <f t="shared" si="0"/>
        <v>298375600</v>
      </c>
      <c r="H5" s="136">
        <f t="shared" si="0"/>
        <v>203444191</v>
      </c>
      <c r="I5" s="136">
        <f t="shared" si="0"/>
        <v>370596349</v>
      </c>
      <c r="J5" s="137">
        <v>6.0000000000000001E-3</v>
      </c>
      <c r="K5" s="138"/>
      <c r="L5" s="139"/>
      <c r="M5" s="139"/>
    </row>
    <row r="6" spans="2:13" s="130" customFormat="1" x14ac:dyDescent="0.4"/>
    <row r="7" spans="2:13" s="130" customFormat="1" x14ac:dyDescent="0.4"/>
    <row r="8" spans="2:13" s="130" customFormat="1" ht="19.5" customHeight="1" x14ac:dyDescent="0.4">
      <c r="B8" s="131" t="s">
        <v>356</v>
      </c>
      <c r="C8" s="132"/>
      <c r="D8" s="132"/>
      <c r="E8" s="132"/>
      <c r="F8" s="132"/>
      <c r="G8" s="132"/>
      <c r="H8" s="132"/>
      <c r="I8" s="132"/>
      <c r="J8" s="132"/>
      <c r="K8" s="133" t="s">
        <v>181</v>
      </c>
    </row>
    <row r="9" spans="2:13" s="130" customFormat="1" x14ac:dyDescent="0.4">
      <c r="B9" s="261" t="s">
        <v>320</v>
      </c>
      <c r="C9" s="263" t="s">
        <v>357</v>
      </c>
      <c r="D9" s="259" t="s">
        <v>358</v>
      </c>
      <c r="E9" s="259" t="s">
        <v>359</v>
      </c>
      <c r="F9" s="259" t="s">
        <v>360</v>
      </c>
      <c r="G9" s="259" t="s">
        <v>361</v>
      </c>
      <c r="H9" s="259" t="s">
        <v>362</v>
      </c>
      <c r="I9" s="259" t="s">
        <v>363</v>
      </c>
      <c r="J9" s="259" t="s">
        <v>364</v>
      </c>
      <c r="K9" s="259" t="s">
        <v>365</v>
      </c>
    </row>
    <row r="10" spans="2:13" s="130" customFormat="1" x14ac:dyDescent="0.4">
      <c r="B10" s="262"/>
      <c r="C10" s="264"/>
      <c r="D10" s="260"/>
      <c r="E10" s="260"/>
      <c r="F10" s="260"/>
      <c r="G10" s="260"/>
      <c r="H10" s="260"/>
      <c r="I10" s="260"/>
      <c r="J10" s="260"/>
      <c r="K10" s="260"/>
    </row>
    <row r="11" spans="2:13" s="130" customFormat="1" ht="34.15" customHeight="1" x14ac:dyDescent="0.4">
      <c r="B11" s="134">
        <f>SUM(B43,B48,B53,B58)</f>
        <v>46907157658</v>
      </c>
      <c r="C11" s="135">
        <f t="shared" ref="C11:K11" si="1">SUM(C43,C48,C53,C58)</f>
        <v>4273822116</v>
      </c>
      <c r="D11" s="136">
        <f t="shared" si="1"/>
        <v>4134030843</v>
      </c>
      <c r="E11" s="136">
        <f t="shared" si="1"/>
        <v>4145422856</v>
      </c>
      <c r="F11" s="136">
        <f t="shared" si="1"/>
        <v>3962215842</v>
      </c>
      <c r="G11" s="136">
        <f t="shared" si="1"/>
        <v>3892154827</v>
      </c>
      <c r="H11" s="136">
        <f t="shared" si="1"/>
        <v>13849123096</v>
      </c>
      <c r="I11" s="136">
        <f t="shared" si="1"/>
        <v>7783996382</v>
      </c>
      <c r="J11" s="136">
        <f t="shared" si="1"/>
        <v>4184400782</v>
      </c>
      <c r="K11" s="136">
        <f t="shared" si="1"/>
        <v>681990914</v>
      </c>
      <c r="M11" s="139"/>
    </row>
    <row r="12" spans="2:13" s="130" customFormat="1" x14ac:dyDescent="0.4"/>
    <row r="13" spans="2:13" s="130" customFormat="1" x14ac:dyDescent="0.4"/>
    <row r="14" spans="2:13" s="130" customFormat="1" ht="19.5" customHeight="1" x14ac:dyDescent="0.4">
      <c r="B14" s="131" t="s">
        <v>366</v>
      </c>
      <c r="E14" s="132"/>
      <c r="F14" s="132"/>
      <c r="G14" s="132"/>
      <c r="H14" s="133" t="s">
        <v>367</v>
      </c>
    </row>
    <row r="15" spans="2:13" s="130" customFormat="1" ht="13.15" customHeight="1" x14ac:dyDescent="0.4">
      <c r="B15" s="261" t="s">
        <v>368</v>
      </c>
      <c r="C15" s="270" t="s">
        <v>369</v>
      </c>
      <c r="D15" s="271"/>
      <c r="E15" s="271"/>
      <c r="F15" s="271"/>
      <c r="G15" s="271"/>
      <c r="H15" s="272"/>
    </row>
    <row r="16" spans="2:13" s="130" customFormat="1" ht="20.25" customHeight="1" x14ac:dyDescent="0.4">
      <c r="B16" s="262"/>
      <c r="C16" s="273"/>
      <c r="D16" s="274"/>
      <c r="E16" s="274"/>
      <c r="F16" s="274"/>
      <c r="G16" s="274"/>
      <c r="H16" s="275"/>
    </row>
    <row r="17" spans="2:13" s="130" customFormat="1" ht="32.65" customHeight="1" x14ac:dyDescent="0.4">
      <c r="B17" s="140" t="s">
        <v>12</v>
      </c>
      <c r="C17" s="267" t="s">
        <v>12</v>
      </c>
      <c r="D17" s="268"/>
      <c r="E17" s="268"/>
      <c r="F17" s="268"/>
      <c r="G17" s="268"/>
      <c r="H17" s="269"/>
    </row>
    <row r="18" spans="2:13" s="130" customFormat="1" ht="9.75" customHeight="1" x14ac:dyDescent="0.4"/>
    <row r="19" spans="2:13" s="130" customFormat="1" x14ac:dyDescent="0.4"/>
    <row r="20" spans="2:13" x14ac:dyDescent="0.4">
      <c r="B20" s="141" t="s">
        <v>343</v>
      </c>
    </row>
    <row r="21" spans="2:13" s="130" customFormat="1" ht="27" customHeight="1" x14ac:dyDescent="0.4">
      <c r="B21" s="261" t="s">
        <v>320</v>
      </c>
      <c r="C21" s="263" t="s">
        <v>348</v>
      </c>
      <c r="D21" s="259" t="s">
        <v>349</v>
      </c>
      <c r="E21" s="259" t="s">
        <v>350</v>
      </c>
      <c r="F21" s="259" t="s">
        <v>351</v>
      </c>
      <c r="G21" s="259" t="s">
        <v>352</v>
      </c>
      <c r="H21" s="259" t="s">
        <v>353</v>
      </c>
      <c r="I21" s="259" t="s">
        <v>354</v>
      </c>
      <c r="J21" s="259" t="s">
        <v>355</v>
      </c>
      <c r="K21" s="265"/>
    </row>
    <row r="22" spans="2:13" s="130" customFormat="1" ht="18" customHeight="1" x14ac:dyDescent="0.4">
      <c r="B22" s="262"/>
      <c r="C22" s="264"/>
      <c r="D22" s="260"/>
      <c r="E22" s="260"/>
      <c r="F22" s="260"/>
      <c r="G22" s="260"/>
      <c r="H22" s="260"/>
      <c r="I22" s="260"/>
      <c r="J22" s="260"/>
      <c r="K22" s="266"/>
    </row>
    <row r="23" spans="2:13" s="130" customFormat="1" ht="30" customHeight="1" x14ac:dyDescent="0.4">
      <c r="B23" s="142">
        <f>SUM(C23:I23)</f>
        <v>40007152136</v>
      </c>
      <c r="C23" s="143">
        <v>35435422658</v>
      </c>
      <c r="D23" s="144">
        <v>4306667640</v>
      </c>
      <c r="E23" s="144">
        <v>22461432</v>
      </c>
      <c r="F23" s="144">
        <v>88368426</v>
      </c>
      <c r="G23" s="144">
        <v>58839924</v>
      </c>
      <c r="H23" s="144">
        <v>30478954</v>
      </c>
      <c r="I23" s="144">
        <v>64913102</v>
      </c>
      <c r="J23" s="137">
        <v>5.0000000000000001E-3</v>
      </c>
      <c r="K23" s="138"/>
      <c r="L23" s="139"/>
      <c r="M23" s="139"/>
    </row>
    <row r="25" spans="2:13" x14ac:dyDescent="0.4">
      <c r="B25" s="145" t="s">
        <v>344</v>
      </c>
    </row>
    <row r="26" spans="2:13" s="130" customFormat="1" ht="27" customHeight="1" x14ac:dyDescent="0.4">
      <c r="B26" s="261" t="s">
        <v>320</v>
      </c>
      <c r="C26" s="263" t="s">
        <v>348</v>
      </c>
      <c r="D26" s="259" t="s">
        <v>349</v>
      </c>
      <c r="E26" s="259" t="s">
        <v>350</v>
      </c>
      <c r="F26" s="259" t="s">
        <v>351</v>
      </c>
      <c r="G26" s="259" t="s">
        <v>352</v>
      </c>
      <c r="H26" s="259" t="s">
        <v>353</v>
      </c>
      <c r="I26" s="259" t="s">
        <v>354</v>
      </c>
      <c r="J26" s="259" t="s">
        <v>355</v>
      </c>
      <c r="K26" s="265"/>
    </row>
    <row r="27" spans="2:13" s="130" customFormat="1" ht="18" customHeight="1" x14ac:dyDescent="0.4">
      <c r="B27" s="262"/>
      <c r="C27" s="264"/>
      <c r="D27" s="260"/>
      <c r="E27" s="260"/>
      <c r="F27" s="260"/>
      <c r="G27" s="260"/>
      <c r="H27" s="260"/>
      <c r="I27" s="260"/>
      <c r="J27" s="260"/>
      <c r="K27" s="266"/>
    </row>
    <row r="28" spans="2:13" s="130" customFormat="1" ht="30" customHeight="1" x14ac:dyDescent="0.4">
      <c r="B28" s="142">
        <f>SUM(C28:I28)</f>
        <v>1809759487</v>
      </c>
      <c r="C28" s="143">
        <v>907483244</v>
      </c>
      <c r="D28" s="144">
        <v>392942186</v>
      </c>
      <c r="E28" s="144">
        <v>123591355</v>
      </c>
      <c r="F28" s="144">
        <v>166076278</v>
      </c>
      <c r="G28" s="144">
        <v>121874062</v>
      </c>
      <c r="H28" s="144">
        <v>21982544</v>
      </c>
      <c r="I28" s="144">
        <v>75809818</v>
      </c>
      <c r="J28" s="137">
        <v>1.6E-2</v>
      </c>
      <c r="K28" s="138"/>
      <c r="L28" s="139"/>
      <c r="M28" s="139"/>
    </row>
    <row r="30" spans="2:13" x14ac:dyDescent="0.4">
      <c r="B30" s="141" t="s">
        <v>345</v>
      </c>
    </row>
    <row r="31" spans="2:13" s="130" customFormat="1" ht="27" customHeight="1" x14ac:dyDescent="0.4">
      <c r="B31" s="261" t="s">
        <v>320</v>
      </c>
      <c r="C31" s="263" t="s">
        <v>348</v>
      </c>
      <c r="D31" s="259" t="s">
        <v>349</v>
      </c>
      <c r="E31" s="259" t="s">
        <v>350</v>
      </c>
      <c r="F31" s="259" t="s">
        <v>351</v>
      </c>
      <c r="G31" s="259" t="s">
        <v>352</v>
      </c>
      <c r="H31" s="259" t="s">
        <v>353</v>
      </c>
      <c r="I31" s="259" t="s">
        <v>354</v>
      </c>
      <c r="J31" s="259" t="s">
        <v>355</v>
      </c>
      <c r="K31" s="265"/>
    </row>
    <row r="32" spans="2:13" s="130" customFormat="1" ht="18" customHeight="1" x14ac:dyDescent="0.4">
      <c r="B32" s="262"/>
      <c r="C32" s="264"/>
      <c r="D32" s="260"/>
      <c r="E32" s="260"/>
      <c r="F32" s="260"/>
      <c r="G32" s="260"/>
      <c r="H32" s="260"/>
      <c r="I32" s="260"/>
      <c r="J32" s="260"/>
      <c r="K32" s="266"/>
    </row>
    <row r="33" spans="2:13" s="130" customFormat="1" ht="30" customHeight="1" x14ac:dyDescent="0.4">
      <c r="B33" s="142">
        <f>SUM(C33:I33)</f>
        <v>49580755</v>
      </c>
      <c r="C33" s="143">
        <v>49580755</v>
      </c>
      <c r="D33" s="144"/>
      <c r="E33" s="144"/>
      <c r="F33" s="144"/>
      <c r="G33" s="144"/>
      <c r="H33" s="144"/>
      <c r="I33" s="144"/>
      <c r="J33" s="137">
        <v>7.0000000000000001E-3</v>
      </c>
      <c r="K33" s="138"/>
      <c r="L33" s="139"/>
      <c r="M33" s="139"/>
    </row>
    <row r="35" spans="2:13" x14ac:dyDescent="0.4">
      <c r="B35" s="141" t="s">
        <v>346</v>
      </c>
    </row>
    <row r="36" spans="2:13" s="130" customFormat="1" ht="27" customHeight="1" x14ac:dyDescent="0.4">
      <c r="B36" s="261" t="s">
        <v>320</v>
      </c>
      <c r="C36" s="263" t="s">
        <v>348</v>
      </c>
      <c r="D36" s="259" t="s">
        <v>349</v>
      </c>
      <c r="E36" s="259" t="s">
        <v>350</v>
      </c>
      <c r="F36" s="259" t="s">
        <v>351</v>
      </c>
      <c r="G36" s="259" t="s">
        <v>352</v>
      </c>
      <c r="H36" s="259" t="s">
        <v>353</v>
      </c>
      <c r="I36" s="259" t="s">
        <v>354</v>
      </c>
      <c r="J36" s="259" t="s">
        <v>355</v>
      </c>
      <c r="K36" s="265"/>
    </row>
    <row r="37" spans="2:13" s="130" customFormat="1" ht="18" customHeight="1" x14ac:dyDescent="0.4">
      <c r="B37" s="262"/>
      <c r="C37" s="264"/>
      <c r="D37" s="260"/>
      <c r="E37" s="260"/>
      <c r="F37" s="260"/>
      <c r="G37" s="260"/>
      <c r="H37" s="260"/>
      <c r="I37" s="260"/>
      <c r="J37" s="260"/>
      <c r="K37" s="266"/>
    </row>
    <row r="38" spans="2:13" s="130" customFormat="1" ht="30" customHeight="1" x14ac:dyDescent="0.4">
      <c r="B38" s="142">
        <f>SUM(C38:I38)</f>
        <v>5040665280</v>
      </c>
      <c r="C38" s="143">
        <v>3884288896</v>
      </c>
      <c r="D38" s="144">
        <v>204941687</v>
      </c>
      <c r="E38" s="144">
        <v>353935455</v>
      </c>
      <c r="F38" s="144">
        <v>98981506</v>
      </c>
      <c r="G38" s="144">
        <v>117661614</v>
      </c>
      <c r="H38" s="144">
        <v>150982693</v>
      </c>
      <c r="I38" s="144">
        <v>229873429</v>
      </c>
      <c r="J38" s="137">
        <v>0.01</v>
      </c>
      <c r="K38" s="138"/>
      <c r="L38" s="139"/>
      <c r="M38" s="139"/>
    </row>
    <row r="40" spans="2:13" x14ac:dyDescent="0.4">
      <c r="B40" s="141" t="s">
        <v>343</v>
      </c>
    </row>
    <row r="41" spans="2:13" s="130" customFormat="1" x14ac:dyDescent="0.4">
      <c r="B41" s="261" t="s">
        <v>320</v>
      </c>
      <c r="C41" s="263" t="s">
        <v>357</v>
      </c>
      <c r="D41" s="259" t="s">
        <v>358</v>
      </c>
      <c r="E41" s="259" t="s">
        <v>359</v>
      </c>
      <c r="F41" s="259" t="s">
        <v>360</v>
      </c>
      <c r="G41" s="259" t="s">
        <v>361</v>
      </c>
      <c r="H41" s="259" t="s">
        <v>362</v>
      </c>
      <c r="I41" s="259" t="s">
        <v>363</v>
      </c>
      <c r="J41" s="259" t="s">
        <v>364</v>
      </c>
      <c r="K41" s="259" t="s">
        <v>365</v>
      </c>
    </row>
    <row r="42" spans="2:13" s="130" customFormat="1" x14ac:dyDescent="0.4">
      <c r="B42" s="262"/>
      <c r="C42" s="264"/>
      <c r="D42" s="260"/>
      <c r="E42" s="260"/>
      <c r="F42" s="260"/>
      <c r="G42" s="260"/>
      <c r="H42" s="260"/>
      <c r="I42" s="260"/>
      <c r="J42" s="260"/>
      <c r="K42" s="260"/>
    </row>
    <row r="43" spans="2:13" s="130" customFormat="1" ht="34.15" customHeight="1" x14ac:dyDescent="0.4">
      <c r="B43" s="142">
        <f>SUM(C43:K43)</f>
        <v>40007152136</v>
      </c>
      <c r="C43" s="143">
        <v>3509739687</v>
      </c>
      <c r="D43" s="146">
        <v>3403936264</v>
      </c>
      <c r="E43" s="146">
        <v>3493599165</v>
      </c>
      <c r="F43" s="146">
        <v>3376040522</v>
      </c>
      <c r="G43" s="144">
        <v>3301317976</v>
      </c>
      <c r="H43" s="144">
        <v>12075015064</v>
      </c>
      <c r="I43" s="144">
        <v>6928874724</v>
      </c>
      <c r="J43" s="144">
        <v>3668628716</v>
      </c>
      <c r="K43" s="144">
        <v>250000018</v>
      </c>
      <c r="M43" s="139"/>
    </row>
    <row r="45" spans="2:13" x14ac:dyDescent="0.4">
      <c r="B45" s="145" t="s">
        <v>344</v>
      </c>
    </row>
    <row r="46" spans="2:13" s="130" customFormat="1" x14ac:dyDescent="0.4">
      <c r="B46" s="261" t="s">
        <v>320</v>
      </c>
      <c r="C46" s="263" t="s">
        <v>357</v>
      </c>
      <c r="D46" s="259" t="s">
        <v>358</v>
      </c>
      <c r="E46" s="259" t="s">
        <v>359</v>
      </c>
      <c r="F46" s="259" t="s">
        <v>360</v>
      </c>
      <c r="G46" s="259" t="s">
        <v>361</v>
      </c>
      <c r="H46" s="259" t="s">
        <v>362</v>
      </c>
      <c r="I46" s="259" t="s">
        <v>363</v>
      </c>
      <c r="J46" s="259" t="s">
        <v>364</v>
      </c>
      <c r="K46" s="259" t="s">
        <v>365</v>
      </c>
    </row>
    <row r="47" spans="2:13" s="130" customFormat="1" x14ac:dyDescent="0.4">
      <c r="B47" s="262"/>
      <c r="C47" s="264"/>
      <c r="D47" s="260"/>
      <c r="E47" s="260"/>
      <c r="F47" s="260"/>
      <c r="G47" s="260"/>
      <c r="H47" s="260"/>
      <c r="I47" s="260"/>
      <c r="J47" s="260"/>
      <c r="K47" s="260"/>
    </row>
    <row r="48" spans="2:13" s="130" customFormat="1" ht="34.15" customHeight="1" x14ac:dyDescent="0.4">
      <c r="B48" s="142">
        <f>SUM(C48:K48)</f>
        <v>1809759487</v>
      </c>
      <c r="C48" s="143">
        <v>238744630</v>
      </c>
      <c r="D48" s="144">
        <v>234627511</v>
      </c>
      <c r="E48" s="144">
        <v>212473161</v>
      </c>
      <c r="F48" s="144">
        <v>198298487</v>
      </c>
      <c r="G48" s="144">
        <v>174838901</v>
      </c>
      <c r="H48" s="144">
        <v>494183344</v>
      </c>
      <c r="I48" s="144">
        <v>191403863</v>
      </c>
      <c r="J48" s="144">
        <v>63819388</v>
      </c>
      <c r="K48" s="144">
        <v>1370202</v>
      </c>
      <c r="M48" s="139"/>
    </row>
    <row r="50" spans="2:13" x14ac:dyDescent="0.4">
      <c r="B50" s="141" t="s">
        <v>345</v>
      </c>
    </row>
    <row r="51" spans="2:13" s="130" customFormat="1" x14ac:dyDescent="0.4">
      <c r="B51" s="261" t="s">
        <v>320</v>
      </c>
      <c r="C51" s="263" t="s">
        <v>357</v>
      </c>
      <c r="D51" s="259" t="s">
        <v>358</v>
      </c>
      <c r="E51" s="259" t="s">
        <v>359</v>
      </c>
      <c r="F51" s="259" t="s">
        <v>360</v>
      </c>
      <c r="G51" s="259" t="s">
        <v>361</v>
      </c>
      <c r="H51" s="259" t="s">
        <v>362</v>
      </c>
      <c r="I51" s="259" t="s">
        <v>363</v>
      </c>
      <c r="J51" s="259" t="s">
        <v>364</v>
      </c>
      <c r="K51" s="259" t="s">
        <v>365</v>
      </c>
    </row>
    <row r="52" spans="2:13" s="130" customFormat="1" x14ac:dyDescent="0.4">
      <c r="B52" s="262"/>
      <c r="C52" s="264"/>
      <c r="D52" s="260"/>
      <c r="E52" s="260"/>
      <c r="F52" s="260"/>
      <c r="G52" s="260"/>
      <c r="H52" s="260"/>
      <c r="I52" s="260"/>
      <c r="J52" s="260"/>
      <c r="K52" s="260"/>
    </row>
    <row r="53" spans="2:13" s="130" customFormat="1" ht="34.15" customHeight="1" x14ac:dyDescent="0.4">
      <c r="B53" s="142">
        <f>SUM(C53:K53)</f>
        <v>49580755</v>
      </c>
      <c r="C53" s="143">
        <v>28824308</v>
      </c>
      <c r="D53" s="144">
        <v>13809993</v>
      </c>
      <c r="E53" s="144">
        <v>6946454</v>
      </c>
      <c r="F53" s="144"/>
      <c r="G53" s="144"/>
      <c r="H53" s="144"/>
      <c r="I53" s="144"/>
      <c r="J53" s="144"/>
      <c r="K53" s="144"/>
      <c r="M53" s="139"/>
    </row>
    <row r="55" spans="2:13" x14ac:dyDescent="0.4">
      <c r="B55" s="141" t="s">
        <v>346</v>
      </c>
    </row>
    <row r="56" spans="2:13" s="130" customFormat="1" x14ac:dyDescent="0.4">
      <c r="B56" s="261" t="s">
        <v>320</v>
      </c>
      <c r="C56" s="263" t="s">
        <v>357</v>
      </c>
      <c r="D56" s="259" t="s">
        <v>358</v>
      </c>
      <c r="E56" s="259" t="s">
        <v>359</v>
      </c>
      <c r="F56" s="259" t="s">
        <v>360</v>
      </c>
      <c r="G56" s="259" t="s">
        <v>361</v>
      </c>
      <c r="H56" s="259" t="s">
        <v>362</v>
      </c>
      <c r="I56" s="259" t="s">
        <v>363</v>
      </c>
      <c r="J56" s="259" t="s">
        <v>364</v>
      </c>
      <c r="K56" s="259" t="s">
        <v>365</v>
      </c>
    </row>
    <row r="57" spans="2:13" s="130" customFormat="1" x14ac:dyDescent="0.4">
      <c r="B57" s="262"/>
      <c r="C57" s="264"/>
      <c r="D57" s="260"/>
      <c r="E57" s="260"/>
      <c r="F57" s="260"/>
      <c r="G57" s="260"/>
      <c r="H57" s="260"/>
      <c r="I57" s="260"/>
      <c r="J57" s="260"/>
      <c r="K57" s="260"/>
    </row>
    <row r="58" spans="2:13" s="130" customFormat="1" ht="34.15" customHeight="1" x14ac:dyDescent="0.4">
      <c r="B58" s="142">
        <f>SUM(C58:K58)</f>
        <v>5040665280</v>
      </c>
      <c r="C58" s="143">
        <v>496513491</v>
      </c>
      <c r="D58" s="144">
        <v>481657075</v>
      </c>
      <c r="E58" s="144">
        <v>432404076</v>
      </c>
      <c r="F58" s="144">
        <v>387876833</v>
      </c>
      <c r="G58" s="144">
        <v>415997950</v>
      </c>
      <c r="H58" s="144">
        <v>1279924688</v>
      </c>
      <c r="I58" s="144">
        <v>663717795</v>
      </c>
      <c r="J58" s="144">
        <v>451952678</v>
      </c>
      <c r="K58" s="144">
        <v>430620694</v>
      </c>
      <c r="M58" s="139"/>
    </row>
    <row r="59" spans="2:13" x14ac:dyDescent="0.4">
      <c r="C59" s="147">
        <f>'地方債（借入先別）'!D87</f>
        <v>496513491</v>
      </c>
    </row>
    <row r="60" spans="2:13" x14ac:dyDescent="0.4">
      <c r="C60" s="148"/>
    </row>
  </sheetData>
  <mergeCells count="103"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C17:H17"/>
    <mergeCell ref="B21:B22"/>
    <mergeCell ref="C21:C22"/>
    <mergeCell ref="D21:D22"/>
    <mergeCell ref="E21:E22"/>
    <mergeCell ref="F21:F22"/>
    <mergeCell ref="G21:G22"/>
    <mergeCell ref="H21:H22"/>
    <mergeCell ref="H9:H10"/>
    <mergeCell ref="I21:I22"/>
    <mergeCell ref="J21:J22"/>
    <mergeCell ref="K21:K22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B51:B52"/>
    <mergeCell ref="C51:C52"/>
    <mergeCell ref="D51:D52"/>
    <mergeCell ref="E51:E52"/>
    <mergeCell ref="F51:F52"/>
    <mergeCell ref="G51:G52"/>
    <mergeCell ref="H51:H52"/>
    <mergeCell ref="I56:I57"/>
    <mergeCell ref="J56:J57"/>
    <mergeCell ref="K56:K57"/>
    <mergeCell ref="I51:I52"/>
    <mergeCell ref="J51:J52"/>
    <mergeCell ref="K51:K52"/>
    <mergeCell ref="B56:B57"/>
    <mergeCell ref="C56:C57"/>
    <mergeCell ref="D56:D57"/>
    <mergeCell ref="E56:E57"/>
    <mergeCell ref="F56:F57"/>
    <mergeCell ref="G56:G57"/>
    <mergeCell ref="H56:H57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D8C3-19D0-4601-ACAC-8BF8D3B0F054}">
  <dimension ref="B1:J87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5.125" style="36" customWidth="1"/>
    <col min="2" max="7" width="16.625" style="36" customWidth="1"/>
    <col min="8" max="8" width="0.875" style="36" customWidth="1"/>
    <col min="9" max="9" width="9.5" style="149" bestFit="1" customWidth="1"/>
    <col min="10" max="16384" width="9" style="36"/>
  </cols>
  <sheetData>
    <row r="1" spans="2:9" ht="49.5" customHeight="1" x14ac:dyDescent="0.4"/>
    <row r="2" spans="2:9" ht="15.75" customHeight="1" x14ac:dyDescent="0.4">
      <c r="B2" s="150" t="s">
        <v>370</v>
      </c>
      <c r="G2" s="151" t="s">
        <v>213</v>
      </c>
    </row>
    <row r="3" spans="2:9" s="31" customFormat="1" ht="23.1" customHeight="1" x14ac:dyDescent="0.4">
      <c r="B3" s="245" t="s">
        <v>371</v>
      </c>
      <c r="C3" s="245" t="s">
        <v>372</v>
      </c>
      <c r="D3" s="245" t="s">
        <v>373</v>
      </c>
      <c r="E3" s="276" t="s">
        <v>374</v>
      </c>
      <c r="F3" s="277"/>
      <c r="G3" s="245" t="s">
        <v>375</v>
      </c>
      <c r="H3" s="41"/>
      <c r="I3" s="149"/>
    </row>
    <row r="4" spans="2:9" s="31" customFormat="1" ht="23.1" customHeight="1" x14ac:dyDescent="0.4">
      <c r="B4" s="246"/>
      <c r="C4" s="246"/>
      <c r="D4" s="246"/>
      <c r="E4" s="87" t="s">
        <v>376</v>
      </c>
      <c r="F4" s="87" t="s">
        <v>377</v>
      </c>
      <c r="G4" s="246"/>
      <c r="H4" s="41"/>
      <c r="I4" s="149"/>
    </row>
    <row r="5" spans="2:9" s="31" customFormat="1" ht="27" customHeight="1" x14ac:dyDescent="0.4">
      <c r="B5" s="77" t="s">
        <v>378</v>
      </c>
      <c r="C5" s="62">
        <f>SUM(C16,C27,C38,C49,C60,C71,C82)</f>
        <v>147536989</v>
      </c>
      <c r="D5" s="62">
        <f t="shared" ref="D5:G5" si="0">SUM(D16,D27,D38,D49,D60,D71,D82)</f>
        <v>0</v>
      </c>
      <c r="E5" s="152">
        <f t="shared" si="0"/>
        <v>0</v>
      </c>
      <c r="F5" s="62">
        <f t="shared" si="0"/>
        <v>17591617</v>
      </c>
      <c r="G5" s="152">
        <f t="shared" si="0"/>
        <v>129945372</v>
      </c>
      <c r="H5" s="41"/>
      <c r="I5" s="149"/>
    </row>
    <row r="6" spans="2:9" s="31" customFormat="1" ht="27" customHeight="1" x14ac:dyDescent="0.4">
      <c r="B6" s="77" t="s">
        <v>379</v>
      </c>
      <c r="C6" s="62">
        <f t="shared" ref="C6:G10" si="1">SUM(C17,C28,C39,C50,C61,C72,C83)</f>
        <v>3272333</v>
      </c>
      <c r="D6" s="62">
        <f t="shared" si="1"/>
        <v>8582806</v>
      </c>
      <c r="E6" s="152">
        <f t="shared" si="1"/>
        <v>0</v>
      </c>
      <c r="F6" s="62">
        <f t="shared" si="1"/>
        <v>1062283</v>
      </c>
      <c r="G6" s="152">
        <f t="shared" si="1"/>
        <v>10792856</v>
      </c>
      <c r="H6" s="41"/>
      <c r="I6" s="149"/>
    </row>
    <row r="7" spans="2:9" s="31" customFormat="1" ht="27" customHeight="1" x14ac:dyDescent="0.4">
      <c r="B7" s="77" t="s">
        <v>380</v>
      </c>
      <c r="C7" s="62">
        <f t="shared" si="1"/>
        <v>8204755930</v>
      </c>
      <c r="D7" s="62">
        <f t="shared" si="1"/>
        <v>0</v>
      </c>
      <c r="E7" s="62">
        <f t="shared" si="1"/>
        <v>0</v>
      </c>
      <c r="F7" s="62">
        <f t="shared" si="1"/>
        <v>561282721</v>
      </c>
      <c r="G7" s="62">
        <f t="shared" si="1"/>
        <v>7643473209</v>
      </c>
      <c r="H7" s="41"/>
      <c r="I7" s="149"/>
    </row>
    <row r="8" spans="2:9" s="31" customFormat="1" ht="27" customHeight="1" x14ac:dyDescent="0.4">
      <c r="B8" s="77" t="s">
        <v>381</v>
      </c>
      <c r="C8" s="62">
        <f t="shared" si="1"/>
        <v>0</v>
      </c>
      <c r="D8" s="62">
        <f t="shared" si="1"/>
        <v>0</v>
      </c>
      <c r="E8" s="62">
        <f t="shared" si="1"/>
        <v>0</v>
      </c>
      <c r="F8" s="62">
        <f t="shared" si="1"/>
        <v>0</v>
      </c>
      <c r="G8" s="62">
        <f t="shared" si="1"/>
        <v>0</v>
      </c>
      <c r="H8" s="41"/>
      <c r="I8" s="149"/>
    </row>
    <row r="9" spans="2:9" s="31" customFormat="1" ht="27" customHeight="1" x14ac:dyDescent="0.4">
      <c r="B9" s="77" t="s">
        <v>382</v>
      </c>
      <c r="C9" s="62">
        <f t="shared" si="1"/>
        <v>373998409</v>
      </c>
      <c r="D9" s="62">
        <f t="shared" si="1"/>
        <v>402832318</v>
      </c>
      <c r="E9" s="62">
        <f t="shared" si="1"/>
        <v>373998409</v>
      </c>
      <c r="F9" s="62">
        <f t="shared" si="1"/>
        <v>0</v>
      </c>
      <c r="G9" s="62">
        <f t="shared" si="1"/>
        <v>402832318</v>
      </c>
      <c r="H9" s="41"/>
      <c r="I9" s="149"/>
    </row>
    <row r="10" spans="2:9" s="31" customFormat="1" ht="29.1" customHeight="1" x14ac:dyDescent="0.4">
      <c r="B10" s="67" t="s">
        <v>226</v>
      </c>
      <c r="C10" s="62">
        <f t="shared" si="1"/>
        <v>8729563661</v>
      </c>
      <c r="D10" s="62">
        <f t="shared" si="1"/>
        <v>411415124</v>
      </c>
      <c r="E10" s="62">
        <f t="shared" si="1"/>
        <v>373998409</v>
      </c>
      <c r="F10" s="62">
        <f t="shared" si="1"/>
        <v>579936621</v>
      </c>
      <c r="G10" s="62">
        <f t="shared" si="1"/>
        <v>8187043755</v>
      </c>
      <c r="H10" s="41"/>
      <c r="I10" s="149"/>
    </row>
    <row r="11" spans="2:9" ht="5.25" customHeight="1" x14ac:dyDescent="0.4"/>
    <row r="13" spans="2:9" x14ac:dyDescent="0.4">
      <c r="B13" s="89" t="s">
        <v>383</v>
      </c>
    </row>
    <row r="14" spans="2:9" s="31" customFormat="1" ht="23.1" customHeight="1" x14ac:dyDescent="0.4">
      <c r="B14" s="245" t="s">
        <v>371</v>
      </c>
      <c r="C14" s="245" t="s">
        <v>372</v>
      </c>
      <c r="D14" s="245" t="s">
        <v>373</v>
      </c>
      <c r="E14" s="276" t="s">
        <v>374</v>
      </c>
      <c r="F14" s="277"/>
      <c r="G14" s="245" t="s">
        <v>375</v>
      </c>
      <c r="H14" s="41"/>
      <c r="I14" s="149"/>
    </row>
    <row r="15" spans="2:9" s="31" customFormat="1" ht="23.1" customHeight="1" x14ac:dyDescent="0.4">
      <c r="B15" s="246"/>
      <c r="C15" s="246"/>
      <c r="D15" s="246"/>
      <c r="E15" s="87" t="s">
        <v>376</v>
      </c>
      <c r="F15" s="87" t="s">
        <v>377</v>
      </c>
      <c r="G15" s="246"/>
      <c r="H15" s="41"/>
      <c r="I15" s="149"/>
    </row>
    <row r="16" spans="2:9" s="31" customFormat="1" ht="12" x14ac:dyDescent="0.4">
      <c r="B16" s="77" t="s">
        <v>378</v>
      </c>
      <c r="C16" s="153">
        <v>53765399</v>
      </c>
      <c r="D16" s="153">
        <v>0</v>
      </c>
      <c r="E16" s="153">
        <v>0</v>
      </c>
      <c r="F16" s="153">
        <v>2181370</v>
      </c>
      <c r="G16" s="153">
        <f>C16+D16-E16-F16</f>
        <v>51584029</v>
      </c>
      <c r="H16" s="41"/>
      <c r="I16" s="154"/>
    </row>
    <row r="17" spans="2:10" s="31" customFormat="1" ht="12" x14ac:dyDescent="0.4">
      <c r="B17" s="77" t="s">
        <v>379</v>
      </c>
      <c r="C17" s="153">
        <v>1758208</v>
      </c>
      <c r="D17" s="153">
        <v>7792731</v>
      </c>
      <c r="E17" s="153">
        <v>0</v>
      </c>
      <c r="F17" s="153">
        <v>0</v>
      </c>
      <c r="G17" s="153">
        <f t="shared" ref="G17:G20" si="2">C17+D17-E17-F17</f>
        <v>9550939</v>
      </c>
      <c r="H17" s="41"/>
      <c r="I17" s="154"/>
    </row>
    <row r="18" spans="2:10" s="31" customFormat="1" ht="12" x14ac:dyDescent="0.4">
      <c r="B18" s="77" t="s">
        <v>380</v>
      </c>
      <c r="C18" s="153">
        <v>7660562935</v>
      </c>
      <c r="D18" s="153">
        <v>0</v>
      </c>
      <c r="E18" s="153">
        <v>0</v>
      </c>
      <c r="F18" s="153">
        <v>518468826</v>
      </c>
      <c r="G18" s="153">
        <f t="shared" si="2"/>
        <v>7142094109</v>
      </c>
      <c r="H18" s="41"/>
      <c r="I18" s="149"/>
    </row>
    <row r="19" spans="2:10" s="31" customFormat="1" ht="12" x14ac:dyDescent="0.4">
      <c r="B19" s="77" t="s">
        <v>381</v>
      </c>
      <c r="C19" s="153">
        <v>0</v>
      </c>
      <c r="D19" s="153">
        <v>0</v>
      </c>
      <c r="E19" s="153">
        <v>0</v>
      </c>
      <c r="F19" s="153">
        <v>0</v>
      </c>
      <c r="G19" s="153">
        <f t="shared" si="2"/>
        <v>0</v>
      </c>
      <c r="H19" s="41"/>
      <c r="I19" s="149"/>
    </row>
    <row r="20" spans="2:10" s="31" customFormat="1" ht="12" x14ac:dyDescent="0.4">
      <c r="B20" s="77" t="s">
        <v>382</v>
      </c>
      <c r="C20" s="153">
        <v>342399368</v>
      </c>
      <c r="D20" s="153">
        <v>370532647</v>
      </c>
      <c r="E20" s="153">
        <v>342399368</v>
      </c>
      <c r="F20" s="153">
        <v>0</v>
      </c>
      <c r="G20" s="153">
        <f t="shared" si="2"/>
        <v>370532647</v>
      </c>
      <c r="H20" s="41"/>
      <c r="I20" s="149"/>
    </row>
    <row r="21" spans="2:10" s="31" customFormat="1" ht="29.1" customHeight="1" x14ac:dyDescent="0.4">
      <c r="B21" s="67" t="s">
        <v>226</v>
      </c>
      <c r="C21" s="153">
        <f>SUM(C16:C20)</f>
        <v>8058485910</v>
      </c>
      <c r="D21" s="153">
        <f t="shared" ref="D21:G21" si="3">SUM(D16:D20)</f>
        <v>378325378</v>
      </c>
      <c r="E21" s="153">
        <f t="shared" si="3"/>
        <v>342399368</v>
      </c>
      <c r="F21" s="153">
        <f t="shared" si="3"/>
        <v>520650196</v>
      </c>
      <c r="G21" s="153">
        <f t="shared" si="3"/>
        <v>7573761724</v>
      </c>
      <c r="H21" s="41"/>
      <c r="I21" s="149"/>
    </row>
    <row r="24" spans="2:10" x14ac:dyDescent="0.4">
      <c r="B24" s="89" t="s">
        <v>384</v>
      </c>
    </row>
    <row r="25" spans="2:10" s="31" customFormat="1" ht="23.1" customHeight="1" x14ac:dyDescent="0.4">
      <c r="B25" s="245" t="s">
        <v>371</v>
      </c>
      <c r="C25" s="245" t="s">
        <v>372</v>
      </c>
      <c r="D25" s="245" t="s">
        <v>373</v>
      </c>
      <c r="E25" s="276" t="s">
        <v>374</v>
      </c>
      <c r="F25" s="277"/>
      <c r="G25" s="245" t="s">
        <v>375</v>
      </c>
      <c r="H25" s="41"/>
      <c r="I25" s="149"/>
    </row>
    <row r="26" spans="2:10" s="31" customFormat="1" ht="23.1" customHeight="1" x14ac:dyDescent="0.4">
      <c r="B26" s="246"/>
      <c r="C26" s="246"/>
      <c r="D26" s="246"/>
      <c r="E26" s="87" t="s">
        <v>376</v>
      </c>
      <c r="F26" s="87" t="s">
        <v>377</v>
      </c>
      <c r="G26" s="246"/>
      <c r="H26" s="41"/>
      <c r="I26" s="149"/>
    </row>
    <row r="27" spans="2:10" s="31" customFormat="1" ht="12" x14ac:dyDescent="0.4">
      <c r="B27" s="77" t="s">
        <v>378</v>
      </c>
      <c r="C27" s="153">
        <v>74349538</v>
      </c>
      <c r="D27" s="153"/>
      <c r="E27" s="153"/>
      <c r="F27" s="153">
        <v>12124056</v>
      </c>
      <c r="G27" s="153">
        <f>C27+D27-E27-F27</f>
        <v>62225482</v>
      </c>
      <c r="H27" s="41"/>
      <c r="I27" s="154">
        <v>62225482</v>
      </c>
      <c r="J27" s="155"/>
    </row>
    <row r="28" spans="2:10" s="31" customFormat="1" ht="12" x14ac:dyDescent="0.4">
      <c r="B28" s="77" t="s">
        <v>379</v>
      </c>
      <c r="C28" s="153">
        <v>684125</v>
      </c>
      <c r="D28" s="153"/>
      <c r="E28" s="153"/>
      <c r="F28" s="153">
        <v>239208</v>
      </c>
      <c r="G28" s="153">
        <f t="shared" ref="G28:G31" si="4">C28+D28-E28-F28</f>
        <v>444917</v>
      </c>
      <c r="H28" s="41"/>
      <c r="I28" s="149">
        <v>444917</v>
      </c>
      <c r="J28" s="155"/>
    </row>
    <row r="29" spans="2:10" s="31" customFormat="1" ht="12" x14ac:dyDescent="0.4">
      <c r="B29" s="77" t="s">
        <v>380</v>
      </c>
      <c r="C29" s="153">
        <v>153490332</v>
      </c>
      <c r="D29" s="153"/>
      <c r="E29" s="153"/>
      <c r="F29" s="153">
        <v>6934</v>
      </c>
      <c r="G29" s="153">
        <f t="shared" si="4"/>
        <v>153483398</v>
      </c>
      <c r="H29" s="41"/>
      <c r="I29" s="149">
        <v>153483398</v>
      </c>
      <c r="J29" s="155"/>
    </row>
    <row r="30" spans="2:10" s="31" customFormat="1" ht="12" x14ac:dyDescent="0.4">
      <c r="B30" s="77" t="s">
        <v>381</v>
      </c>
      <c r="C30" s="153">
        <v>0</v>
      </c>
      <c r="D30" s="153"/>
      <c r="E30" s="153"/>
      <c r="F30" s="153"/>
      <c r="G30" s="153">
        <f t="shared" si="4"/>
        <v>0</v>
      </c>
      <c r="H30" s="41"/>
      <c r="I30" s="149"/>
    </row>
    <row r="31" spans="2:10" s="31" customFormat="1" ht="12" x14ac:dyDescent="0.4">
      <c r="B31" s="77" t="s">
        <v>382</v>
      </c>
      <c r="C31" s="153">
        <v>7182461</v>
      </c>
      <c r="D31" s="153">
        <v>6109617</v>
      </c>
      <c r="E31" s="153">
        <f>C31</f>
        <v>7182461</v>
      </c>
      <c r="F31" s="153"/>
      <c r="G31" s="153">
        <f t="shared" si="4"/>
        <v>6109617</v>
      </c>
      <c r="H31" s="41"/>
      <c r="I31" s="149"/>
    </row>
    <row r="32" spans="2:10" s="31" customFormat="1" ht="29.1" customHeight="1" x14ac:dyDescent="0.4">
      <c r="B32" s="67" t="s">
        <v>226</v>
      </c>
      <c r="C32" s="153">
        <f>SUM(C27:C31)</f>
        <v>235706456</v>
      </c>
      <c r="D32" s="153">
        <f t="shared" ref="D32:G32" si="5">SUM(D27:D31)</f>
        <v>6109617</v>
      </c>
      <c r="E32" s="153">
        <f t="shared" si="5"/>
        <v>7182461</v>
      </c>
      <c r="F32" s="153">
        <f t="shared" si="5"/>
        <v>12370198</v>
      </c>
      <c r="G32" s="153">
        <f t="shared" si="5"/>
        <v>222263414</v>
      </c>
      <c r="H32" s="41"/>
      <c r="I32" s="149"/>
    </row>
    <row r="35" spans="2:10" x14ac:dyDescent="0.4">
      <c r="B35" s="89" t="s">
        <v>385</v>
      </c>
    </row>
    <row r="36" spans="2:10" s="31" customFormat="1" ht="23.1" customHeight="1" x14ac:dyDescent="0.4">
      <c r="B36" s="245" t="s">
        <v>371</v>
      </c>
      <c r="C36" s="245" t="s">
        <v>372</v>
      </c>
      <c r="D36" s="245" t="s">
        <v>373</v>
      </c>
      <c r="E36" s="276" t="s">
        <v>374</v>
      </c>
      <c r="F36" s="277"/>
      <c r="G36" s="245" t="s">
        <v>375</v>
      </c>
      <c r="H36" s="41"/>
      <c r="I36" s="149"/>
    </row>
    <row r="37" spans="2:10" s="31" customFormat="1" ht="23.1" customHeight="1" x14ac:dyDescent="0.4">
      <c r="B37" s="246"/>
      <c r="C37" s="246"/>
      <c r="D37" s="246"/>
      <c r="E37" s="87" t="s">
        <v>376</v>
      </c>
      <c r="F37" s="87" t="s">
        <v>377</v>
      </c>
      <c r="G37" s="246"/>
      <c r="H37" s="41"/>
      <c r="I37" s="149"/>
    </row>
    <row r="38" spans="2:10" s="31" customFormat="1" ht="12" x14ac:dyDescent="0.4">
      <c r="B38" s="77" t="s">
        <v>378</v>
      </c>
      <c r="C38" s="153">
        <v>17428239</v>
      </c>
      <c r="D38" s="153"/>
      <c r="E38" s="153"/>
      <c r="F38" s="153">
        <v>2715512</v>
      </c>
      <c r="G38" s="153">
        <f>C38+D38-E38-F38</f>
        <v>14712727</v>
      </c>
      <c r="H38" s="41"/>
      <c r="I38" s="149">
        <v>14712727</v>
      </c>
      <c r="J38" s="155"/>
    </row>
    <row r="39" spans="2:10" s="31" customFormat="1" ht="12" x14ac:dyDescent="0.4">
      <c r="B39" s="77" t="s">
        <v>379</v>
      </c>
      <c r="C39" s="153">
        <v>0</v>
      </c>
      <c r="D39" s="153">
        <v>0</v>
      </c>
      <c r="E39" s="153"/>
      <c r="F39" s="153">
        <v>0</v>
      </c>
      <c r="G39" s="153">
        <f t="shared" ref="G39:G42" si="6">C39+D39-E39-F39</f>
        <v>0</v>
      </c>
      <c r="H39" s="41"/>
      <c r="I39" s="149"/>
    </row>
    <row r="40" spans="2:10" s="31" customFormat="1" ht="12" x14ac:dyDescent="0.4">
      <c r="B40" s="77" t="s">
        <v>380</v>
      </c>
      <c r="C40" s="153">
        <v>306980664</v>
      </c>
      <c r="D40" s="153"/>
      <c r="E40" s="153"/>
      <c r="F40" s="153">
        <v>20478321</v>
      </c>
      <c r="G40" s="153">
        <f t="shared" si="6"/>
        <v>286502343</v>
      </c>
      <c r="H40" s="41"/>
      <c r="I40" s="149">
        <v>286502343</v>
      </c>
      <c r="J40" s="155"/>
    </row>
    <row r="41" spans="2:10" s="31" customFormat="1" ht="12" x14ac:dyDescent="0.4">
      <c r="B41" s="77" t="s">
        <v>381</v>
      </c>
      <c r="C41" s="153">
        <v>0</v>
      </c>
      <c r="D41" s="153"/>
      <c r="E41" s="153"/>
      <c r="F41" s="153"/>
      <c r="G41" s="153">
        <f t="shared" si="6"/>
        <v>0</v>
      </c>
      <c r="H41" s="41"/>
      <c r="I41" s="149"/>
    </row>
    <row r="42" spans="2:10" s="31" customFormat="1" ht="12" x14ac:dyDescent="0.4">
      <c r="B42" s="77" t="s">
        <v>382</v>
      </c>
      <c r="C42" s="153">
        <v>12720470</v>
      </c>
      <c r="D42" s="153">
        <v>13780568</v>
      </c>
      <c r="E42" s="153">
        <f>C42</f>
        <v>12720470</v>
      </c>
      <c r="F42" s="153"/>
      <c r="G42" s="153">
        <f t="shared" si="6"/>
        <v>13780568</v>
      </c>
      <c r="H42" s="41"/>
      <c r="I42" s="149"/>
    </row>
    <row r="43" spans="2:10" s="31" customFormat="1" ht="29.1" customHeight="1" x14ac:dyDescent="0.4">
      <c r="B43" s="67" t="s">
        <v>226</v>
      </c>
      <c r="C43" s="153">
        <f>SUM(C38:C42)</f>
        <v>337129373</v>
      </c>
      <c r="D43" s="153">
        <f t="shared" ref="D43:G43" si="7">SUM(D38:D42)</f>
        <v>13780568</v>
      </c>
      <c r="E43" s="153">
        <f t="shared" si="7"/>
        <v>12720470</v>
      </c>
      <c r="F43" s="153">
        <f t="shared" si="7"/>
        <v>23193833</v>
      </c>
      <c r="G43" s="153">
        <f t="shared" si="7"/>
        <v>314995638</v>
      </c>
      <c r="H43" s="41"/>
      <c r="I43" s="149"/>
    </row>
    <row r="46" spans="2:10" x14ac:dyDescent="0.4">
      <c r="B46" s="89" t="s">
        <v>386</v>
      </c>
    </row>
    <row r="47" spans="2:10" s="31" customFormat="1" ht="23.1" customHeight="1" x14ac:dyDescent="0.4">
      <c r="B47" s="245" t="s">
        <v>371</v>
      </c>
      <c r="C47" s="245" t="s">
        <v>372</v>
      </c>
      <c r="D47" s="245" t="s">
        <v>373</v>
      </c>
      <c r="E47" s="276" t="s">
        <v>374</v>
      </c>
      <c r="F47" s="277"/>
      <c r="G47" s="245" t="s">
        <v>375</v>
      </c>
      <c r="H47" s="41"/>
      <c r="I47" s="149"/>
    </row>
    <row r="48" spans="2:10" s="31" customFormat="1" ht="23.1" customHeight="1" x14ac:dyDescent="0.4">
      <c r="B48" s="246"/>
      <c r="C48" s="246"/>
      <c r="D48" s="246"/>
      <c r="E48" s="87" t="s">
        <v>376</v>
      </c>
      <c r="F48" s="87" t="s">
        <v>377</v>
      </c>
      <c r="G48" s="246"/>
      <c r="H48" s="41"/>
      <c r="I48" s="149"/>
    </row>
    <row r="49" spans="2:10" s="31" customFormat="1" ht="12" x14ac:dyDescent="0.4">
      <c r="B49" s="77" t="s">
        <v>378</v>
      </c>
      <c r="C49" s="153">
        <v>1771747</v>
      </c>
      <c r="D49" s="153"/>
      <c r="E49" s="153"/>
      <c r="F49" s="153">
        <v>545201</v>
      </c>
      <c r="G49" s="153">
        <f>C49+D49-E49-F49</f>
        <v>1226546</v>
      </c>
      <c r="H49" s="41"/>
      <c r="I49" s="149">
        <v>1226546</v>
      </c>
      <c r="J49" s="155"/>
    </row>
    <row r="50" spans="2:10" s="31" customFormat="1" ht="12" x14ac:dyDescent="0.4">
      <c r="B50" s="77" t="s">
        <v>379</v>
      </c>
      <c r="C50" s="153">
        <v>0</v>
      </c>
      <c r="D50" s="153">
        <v>0</v>
      </c>
      <c r="E50" s="153"/>
      <c r="F50" s="153">
        <v>0</v>
      </c>
      <c r="G50" s="153">
        <f t="shared" ref="G50:G53" si="8">C50+D50-E50-F50</f>
        <v>0</v>
      </c>
      <c r="H50" s="41"/>
      <c r="I50" s="149"/>
    </row>
    <row r="51" spans="2:10" s="31" customFormat="1" ht="12" x14ac:dyDescent="0.4">
      <c r="B51" s="77" t="s">
        <v>380</v>
      </c>
      <c r="C51" s="153">
        <v>55814666</v>
      </c>
      <c r="D51" s="153"/>
      <c r="E51" s="153"/>
      <c r="F51" s="153">
        <v>14885760</v>
      </c>
      <c r="G51" s="153">
        <f t="shared" si="8"/>
        <v>40928906</v>
      </c>
      <c r="H51" s="41"/>
      <c r="I51" s="149">
        <v>40928906</v>
      </c>
      <c r="J51" s="155"/>
    </row>
    <row r="52" spans="2:10" s="31" customFormat="1" ht="12" x14ac:dyDescent="0.4">
      <c r="B52" s="77" t="s">
        <v>381</v>
      </c>
      <c r="C52" s="153">
        <v>0</v>
      </c>
      <c r="D52" s="153"/>
      <c r="E52" s="153"/>
      <c r="F52" s="153"/>
      <c r="G52" s="153">
        <f t="shared" si="8"/>
        <v>0</v>
      </c>
      <c r="H52" s="41"/>
      <c r="I52" s="149"/>
    </row>
    <row r="53" spans="2:10" s="31" customFormat="1" ht="12" x14ac:dyDescent="0.4">
      <c r="B53" s="77" t="s">
        <v>382</v>
      </c>
      <c r="C53" s="153">
        <v>2490119</v>
      </c>
      <c r="D53" s="153">
        <v>2517745</v>
      </c>
      <c r="E53" s="153">
        <f>C53</f>
        <v>2490119</v>
      </c>
      <c r="F53" s="153"/>
      <c r="G53" s="153">
        <f t="shared" si="8"/>
        <v>2517745</v>
      </c>
      <c r="H53" s="41"/>
      <c r="I53" s="149"/>
    </row>
    <row r="54" spans="2:10" s="31" customFormat="1" ht="29.1" customHeight="1" x14ac:dyDescent="0.4">
      <c r="B54" s="67" t="s">
        <v>226</v>
      </c>
      <c r="C54" s="153">
        <f>SUM(C49:C53)</f>
        <v>60076532</v>
      </c>
      <c r="D54" s="153">
        <f t="shared" ref="D54:G54" si="9">SUM(D49:D53)</f>
        <v>2517745</v>
      </c>
      <c r="E54" s="153">
        <f t="shared" si="9"/>
        <v>2490119</v>
      </c>
      <c r="F54" s="153">
        <f t="shared" si="9"/>
        <v>15430961</v>
      </c>
      <c r="G54" s="153">
        <f t="shared" si="9"/>
        <v>44673197</v>
      </c>
      <c r="H54" s="41"/>
      <c r="I54" s="149"/>
    </row>
    <row r="57" spans="2:10" x14ac:dyDescent="0.4">
      <c r="B57" s="89" t="s">
        <v>387</v>
      </c>
    </row>
    <row r="58" spans="2:10" s="31" customFormat="1" ht="23.1" customHeight="1" x14ac:dyDescent="0.4">
      <c r="B58" s="245" t="s">
        <v>371</v>
      </c>
      <c r="C58" s="245" t="s">
        <v>372</v>
      </c>
      <c r="D58" s="245" t="s">
        <v>373</v>
      </c>
      <c r="E58" s="276" t="s">
        <v>374</v>
      </c>
      <c r="F58" s="277"/>
      <c r="G58" s="245" t="s">
        <v>375</v>
      </c>
      <c r="H58" s="41"/>
      <c r="I58" s="149"/>
    </row>
    <row r="59" spans="2:10" s="31" customFormat="1" ht="23.1" customHeight="1" x14ac:dyDescent="0.4">
      <c r="B59" s="246"/>
      <c r="C59" s="246"/>
      <c r="D59" s="246"/>
      <c r="E59" s="87" t="s">
        <v>376</v>
      </c>
      <c r="F59" s="87" t="s">
        <v>377</v>
      </c>
      <c r="G59" s="246"/>
      <c r="H59" s="41"/>
      <c r="I59" s="149"/>
    </row>
    <row r="60" spans="2:10" s="31" customFormat="1" ht="12" x14ac:dyDescent="0.4">
      <c r="B60" s="77" t="s">
        <v>378</v>
      </c>
      <c r="C60" s="153">
        <v>222066</v>
      </c>
      <c r="D60" s="153"/>
      <c r="E60" s="153"/>
      <c r="F60" s="153">
        <v>25478</v>
      </c>
      <c r="G60" s="153">
        <f>C60+D60-E60-F60</f>
        <v>196588</v>
      </c>
      <c r="H60" s="41"/>
      <c r="I60" s="149">
        <v>196588</v>
      </c>
      <c r="J60" s="155"/>
    </row>
    <row r="61" spans="2:10" s="31" customFormat="1" ht="12" x14ac:dyDescent="0.4">
      <c r="B61" s="77" t="s">
        <v>379</v>
      </c>
      <c r="C61" s="153">
        <v>0</v>
      </c>
      <c r="D61" s="153"/>
      <c r="E61" s="153"/>
      <c r="F61" s="153">
        <v>0</v>
      </c>
      <c r="G61" s="153">
        <f t="shared" ref="G61:G64" si="10">C61+D61-E61-F61</f>
        <v>0</v>
      </c>
      <c r="H61" s="41"/>
      <c r="I61" s="149"/>
    </row>
    <row r="62" spans="2:10" s="31" customFormat="1" ht="12" x14ac:dyDescent="0.4">
      <c r="B62" s="77" t="s">
        <v>380</v>
      </c>
      <c r="C62" s="153">
        <v>27907333</v>
      </c>
      <c r="D62" s="153"/>
      <c r="E62" s="153"/>
      <c r="F62" s="153">
        <v>7442880</v>
      </c>
      <c r="G62" s="153">
        <f t="shared" si="10"/>
        <v>20464453</v>
      </c>
      <c r="H62" s="41"/>
      <c r="I62" s="149">
        <v>20464453</v>
      </c>
      <c r="J62" s="155"/>
    </row>
    <row r="63" spans="2:10" s="31" customFormat="1" ht="12" x14ac:dyDescent="0.4">
      <c r="B63" s="77" t="s">
        <v>381</v>
      </c>
      <c r="C63" s="153">
        <v>0</v>
      </c>
      <c r="D63" s="153"/>
      <c r="E63" s="153"/>
      <c r="F63" s="153"/>
      <c r="G63" s="153">
        <f t="shared" si="10"/>
        <v>0</v>
      </c>
      <c r="H63" s="41"/>
      <c r="I63" s="149"/>
    </row>
    <row r="64" spans="2:10" s="31" customFormat="1" ht="12" x14ac:dyDescent="0.4">
      <c r="B64" s="77" t="s">
        <v>382</v>
      </c>
      <c r="C64" s="153">
        <v>802991</v>
      </c>
      <c r="D64" s="153">
        <v>1095741</v>
      </c>
      <c r="E64" s="153">
        <f>C64</f>
        <v>802991</v>
      </c>
      <c r="F64" s="153"/>
      <c r="G64" s="153">
        <f t="shared" si="10"/>
        <v>1095741</v>
      </c>
      <c r="H64" s="41"/>
      <c r="I64" s="149"/>
    </row>
    <row r="65" spans="2:9" s="31" customFormat="1" ht="29.1" customHeight="1" x14ac:dyDescent="0.4">
      <c r="B65" s="67" t="s">
        <v>226</v>
      </c>
      <c r="C65" s="153">
        <f>SUM(C60:C64)</f>
        <v>28932390</v>
      </c>
      <c r="D65" s="153">
        <f t="shared" ref="D65:G65" si="11">SUM(D60:D64)</f>
        <v>1095741</v>
      </c>
      <c r="E65" s="153">
        <f t="shared" si="11"/>
        <v>802991</v>
      </c>
      <c r="F65" s="153">
        <f t="shared" si="11"/>
        <v>7468358</v>
      </c>
      <c r="G65" s="153">
        <f t="shared" si="11"/>
        <v>21756782</v>
      </c>
      <c r="H65" s="41"/>
      <c r="I65" s="149"/>
    </row>
    <row r="68" spans="2:9" x14ac:dyDescent="0.4">
      <c r="B68" s="89" t="s">
        <v>388</v>
      </c>
    </row>
    <row r="69" spans="2:9" s="31" customFormat="1" ht="23.1" customHeight="1" x14ac:dyDescent="0.4">
      <c r="B69" s="245" t="s">
        <v>371</v>
      </c>
      <c r="C69" s="245" t="s">
        <v>372</v>
      </c>
      <c r="D69" s="245" t="s">
        <v>373</v>
      </c>
      <c r="E69" s="276" t="s">
        <v>374</v>
      </c>
      <c r="F69" s="277"/>
      <c r="G69" s="245" t="s">
        <v>375</v>
      </c>
      <c r="H69" s="41"/>
      <c r="I69" s="149"/>
    </row>
    <row r="70" spans="2:9" s="31" customFormat="1" ht="23.1" customHeight="1" x14ac:dyDescent="0.4">
      <c r="B70" s="246"/>
      <c r="C70" s="246"/>
      <c r="D70" s="246"/>
      <c r="E70" s="87" t="s">
        <v>376</v>
      </c>
      <c r="F70" s="87" t="s">
        <v>377</v>
      </c>
      <c r="G70" s="246"/>
      <c r="H70" s="41"/>
      <c r="I70" s="149"/>
    </row>
    <row r="71" spans="2:9" s="31" customFormat="1" ht="12" x14ac:dyDescent="0.4">
      <c r="B71" s="77" t="s">
        <v>378</v>
      </c>
      <c r="C71" s="153">
        <v>0</v>
      </c>
      <c r="D71" s="153"/>
      <c r="E71" s="153"/>
      <c r="F71" s="153"/>
      <c r="G71" s="153">
        <f>C71+D71-E71-F71</f>
        <v>0</v>
      </c>
      <c r="H71" s="41"/>
      <c r="I71" s="149"/>
    </row>
    <row r="72" spans="2:9" s="31" customFormat="1" ht="12" x14ac:dyDescent="0.4">
      <c r="B72" s="77" t="s">
        <v>379</v>
      </c>
      <c r="C72" s="153">
        <v>0</v>
      </c>
      <c r="D72" s="153"/>
      <c r="E72" s="153"/>
      <c r="F72" s="153"/>
      <c r="G72" s="153">
        <f t="shared" ref="G72:G75" si="12">C72+D72-E72-F72</f>
        <v>0</v>
      </c>
      <c r="H72" s="41"/>
      <c r="I72" s="149"/>
    </row>
    <row r="73" spans="2:9" s="31" customFormat="1" ht="12" x14ac:dyDescent="0.4">
      <c r="B73" s="77" t="s">
        <v>380</v>
      </c>
      <c r="C73" s="153">
        <v>0</v>
      </c>
      <c r="D73" s="153"/>
      <c r="E73" s="153"/>
      <c r="F73" s="153"/>
      <c r="G73" s="153">
        <f t="shared" si="12"/>
        <v>0</v>
      </c>
      <c r="H73" s="41"/>
      <c r="I73" s="149"/>
    </row>
    <row r="74" spans="2:9" s="31" customFormat="1" ht="12" x14ac:dyDescent="0.4">
      <c r="B74" s="77" t="s">
        <v>381</v>
      </c>
      <c r="C74" s="153">
        <v>0</v>
      </c>
      <c r="D74" s="153"/>
      <c r="E74" s="153"/>
      <c r="F74" s="153"/>
      <c r="G74" s="153">
        <f t="shared" si="12"/>
        <v>0</v>
      </c>
      <c r="H74" s="41"/>
      <c r="I74" s="149"/>
    </row>
    <row r="75" spans="2:9" s="31" customFormat="1" ht="12" x14ac:dyDescent="0.4">
      <c r="B75" s="77" t="s">
        <v>382</v>
      </c>
      <c r="C75" s="153">
        <v>0</v>
      </c>
      <c r="D75" s="153"/>
      <c r="E75" s="153"/>
      <c r="F75" s="153"/>
      <c r="G75" s="153">
        <f t="shared" si="12"/>
        <v>0</v>
      </c>
      <c r="H75" s="41"/>
      <c r="I75" s="149"/>
    </row>
    <row r="76" spans="2:9" s="31" customFormat="1" ht="29.1" customHeight="1" x14ac:dyDescent="0.4">
      <c r="B76" s="67" t="s">
        <v>226</v>
      </c>
      <c r="C76" s="153">
        <f>SUM(C71:C75)</f>
        <v>0</v>
      </c>
      <c r="D76" s="153">
        <f t="shared" ref="D76:G76" si="13">SUM(D71:D75)</f>
        <v>0</v>
      </c>
      <c r="E76" s="153">
        <f t="shared" si="13"/>
        <v>0</v>
      </c>
      <c r="F76" s="153">
        <f t="shared" si="13"/>
        <v>0</v>
      </c>
      <c r="G76" s="153">
        <f t="shared" si="13"/>
        <v>0</v>
      </c>
      <c r="H76" s="41"/>
      <c r="I76" s="149"/>
    </row>
    <row r="79" spans="2:9" x14ac:dyDescent="0.4">
      <c r="B79" s="89" t="s">
        <v>389</v>
      </c>
    </row>
    <row r="80" spans="2:9" s="31" customFormat="1" ht="23.1" customHeight="1" x14ac:dyDescent="0.4">
      <c r="B80" s="245" t="s">
        <v>371</v>
      </c>
      <c r="C80" s="245" t="s">
        <v>372</v>
      </c>
      <c r="D80" s="245" t="s">
        <v>373</v>
      </c>
      <c r="E80" s="276" t="s">
        <v>374</v>
      </c>
      <c r="F80" s="277"/>
      <c r="G80" s="245" t="s">
        <v>375</v>
      </c>
      <c r="H80" s="41"/>
      <c r="I80" s="149"/>
    </row>
    <row r="81" spans="2:10" s="31" customFormat="1" ht="23.1" customHeight="1" x14ac:dyDescent="0.4">
      <c r="B81" s="246"/>
      <c r="C81" s="246"/>
      <c r="D81" s="246"/>
      <c r="E81" s="87" t="s">
        <v>376</v>
      </c>
      <c r="F81" s="87" t="s">
        <v>377</v>
      </c>
      <c r="G81" s="246"/>
      <c r="H81" s="41"/>
      <c r="I81" s="149"/>
    </row>
    <row r="82" spans="2:10" s="31" customFormat="1" ht="12" x14ac:dyDescent="0.4">
      <c r="B82" s="77" t="s">
        <v>378</v>
      </c>
      <c r="C82" s="153">
        <v>0</v>
      </c>
      <c r="D82" s="153"/>
      <c r="E82" s="153"/>
      <c r="F82" s="153">
        <v>0</v>
      </c>
      <c r="G82" s="153">
        <f>C82+D82-E82-F82</f>
        <v>0</v>
      </c>
      <c r="H82" s="41"/>
      <c r="I82" s="149"/>
    </row>
    <row r="83" spans="2:10" s="31" customFormat="1" ht="12" x14ac:dyDescent="0.4">
      <c r="B83" s="77" t="s">
        <v>379</v>
      </c>
      <c r="C83" s="153">
        <v>830000</v>
      </c>
      <c r="D83" s="153">
        <v>790075</v>
      </c>
      <c r="E83" s="153"/>
      <c r="F83" s="153">
        <v>823075</v>
      </c>
      <c r="G83" s="153">
        <f t="shared" ref="G83:G86" si="14">C83+D83-E83-F83</f>
        <v>797000</v>
      </c>
      <c r="H83" s="41"/>
      <c r="I83" s="149"/>
      <c r="J83" s="155"/>
    </row>
    <row r="84" spans="2:10" s="31" customFormat="1" ht="12" x14ac:dyDescent="0.4">
      <c r="B84" s="77" t="s">
        <v>380</v>
      </c>
      <c r="C84" s="153">
        <v>0</v>
      </c>
      <c r="D84" s="153"/>
      <c r="E84" s="153"/>
      <c r="F84" s="153"/>
      <c r="G84" s="153">
        <f t="shared" si="14"/>
        <v>0</v>
      </c>
      <c r="H84" s="41"/>
      <c r="I84" s="149"/>
    </row>
    <row r="85" spans="2:10" s="31" customFormat="1" ht="12" x14ac:dyDescent="0.4">
      <c r="B85" s="77" t="s">
        <v>381</v>
      </c>
      <c r="C85" s="153">
        <v>0</v>
      </c>
      <c r="D85" s="153"/>
      <c r="E85" s="153"/>
      <c r="F85" s="153"/>
      <c r="G85" s="153">
        <f t="shared" si="14"/>
        <v>0</v>
      </c>
      <c r="H85" s="41"/>
      <c r="I85" s="149"/>
    </row>
    <row r="86" spans="2:10" s="31" customFormat="1" ht="12" x14ac:dyDescent="0.4">
      <c r="B86" s="77" t="s">
        <v>382</v>
      </c>
      <c r="C86" s="153">
        <v>8403000</v>
      </c>
      <c r="D86" s="153">
        <v>8796000</v>
      </c>
      <c r="E86" s="153">
        <f>C86</f>
        <v>8403000</v>
      </c>
      <c r="F86" s="153"/>
      <c r="G86" s="153">
        <f t="shared" si="14"/>
        <v>8796000</v>
      </c>
      <c r="H86" s="41"/>
      <c r="I86" s="149"/>
    </row>
    <row r="87" spans="2:10" s="31" customFormat="1" ht="29.1" customHeight="1" x14ac:dyDescent="0.4">
      <c r="B87" s="67" t="s">
        <v>226</v>
      </c>
      <c r="C87" s="153">
        <f>SUM(C82:C86)</f>
        <v>9233000</v>
      </c>
      <c r="D87" s="153">
        <f t="shared" ref="D87:G87" si="15">SUM(D82:D86)</f>
        <v>9586075</v>
      </c>
      <c r="E87" s="153">
        <f t="shared" si="15"/>
        <v>8403000</v>
      </c>
      <c r="F87" s="153">
        <f t="shared" si="15"/>
        <v>823075</v>
      </c>
      <c r="G87" s="153">
        <f t="shared" si="15"/>
        <v>9593000</v>
      </c>
      <c r="H87" s="41"/>
      <c r="I87" s="149"/>
    </row>
  </sheetData>
  <mergeCells count="40">
    <mergeCell ref="B14:B15"/>
    <mergeCell ref="C14:C15"/>
    <mergeCell ref="D14:D15"/>
    <mergeCell ref="E14:F14"/>
    <mergeCell ref="G14:G15"/>
    <mergeCell ref="B3:B4"/>
    <mergeCell ref="C3:C4"/>
    <mergeCell ref="D3:D4"/>
    <mergeCell ref="E3:F3"/>
    <mergeCell ref="G3:G4"/>
    <mergeCell ref="B36:B37"/>
    <mergeCell ref="C36:C37"/>
    <mergeCell ref="D36:D37"/>
    <mergeCell ref="E36:F36"/>
    <mergeCell ref="G36:G37"/>
    <mergeCell ref="B25:B26"/>
    <mergeCell ref="C25:C26"/>
    <mergeCell ref="D25:D26"/>
    <mergeCell ref="E25:F25"/>
    <mergeCell ref="G25:G26"/>
    <mergeCell ref="B58:B59"/>
    <mergeCell ref="C58:C59"/>
    <mergeCell ref="D58:D59"/>
    <mergeCell ref="E58:F58"/>
    <mergeCell ref="G58:G59"/>
    <mergeCell ref="B47:B48"/>
    <mergeCell ref="C47:C48"/>
    <mergeCell ref="D47:D48"/>
    <mergeCell ref="E47:F47"/>
    <mergeCell ref="G47:G48"/>
    <mergeCell ref="B80:B81"/>
    <mergeCell ref="C80:C81"/>
    <mergeCell ref="D80:D81"/>
    <mergeCell ref="E80:F80"/>
    <mergeCell ref="G80:G81"/>
    <mergeCell ref="B69:B70"/>
    <mergeCell ref="C69:C70"/>
    <mergeCell ref="D69:D70"/>
    <mergeCell ref="E69:F69"/>
    <mergeCell ref="G69:G70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C4CD-9F86-4B6D-BEE2-DF6953EE338D}">
  <sheetPr>
    <pageSetUpPr fitToPage="1"/>
  </sheetPr>
  <dimension ref="A1:K3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625" style="36" customWidth="1"/>
    <col min="2" max="3" width="14.625" style="36" customWidth="1"/>
    <col min="4" max="4" width="19.25" style="156" customWidth="1"/>
    <col min="5" max="5" width="15.25" style="156" customWidth="1"/>
    <col min="6" max="6" width="16.375" style="157" customWidth="1"/>
    <col min="7" max="7" width="18.875" style="156" bestFit="1" customWidth="1"/>
    <col min="8" max="8" width="1" style="36" customWidth="1"/>
    <col min="9" max="9" width="1.5" style="36" customWidth="1"/>
    <col min="10" max="10" width="9" style="36"/>
    <col min="11" max="11" width="12" style="36" bestFit="1" customWidth="1"/>
    <col min="12" max="16384" width="9" style="36"/>
  </cols>
  <sheetData>
    <row r="1" spans="1:8" ht="33.75" customHeight="1" x14ac:dyDescent="0.4"/>
    <row r="2" spans="1:8" x14ac:dyDescent="0.4">
      <c r="A2" s="38"/>
      <c r="B2" s="158" t="s">
        <v>390</v>
      </c>
      <c r="C2" s="38"/>
      <c r="D2" s="159"/>
      <c r="E2" s="159"/>
      <c r="F2" s="160"/>
      <c r="G2" s="159"/>
      <c r="H2" s="38"/>
    </row>
    <row r="3" spans="1:8" x14ac:dyDescent="0.4">
      <c r="A3" s="38"/>
      <c r="B3" s="158" t="s">
        <v>391</v>
      </c>
      <c r="C3" s="110"/>
      <c r="D3" s="161"/>
      <c r="E3" s="159"/>
      <c r="F3" s="160"/>
      <c r="G3" s="162" t="s">
        <v>392</v>
      </c>
      <c r="H3" s="38"/>
    </row>
    <row r="4" spans="1:8" ht="25.15" customHeight="1" x14ac:dyDescent="0.4">
      <c r="A4" s="38"/>
      <c r="B4" s="278" t="s">
        <v>393</v>
      </c>
      <c r="C4" s="278"/>
      <c r="D4" s="163" t="s">
        <v>394</v>
      </c>
      <c r="E4" s="163" t="s">
        <v>395</v>
      </c>
      <c r="F4" s="164" t="s">
        <v>396</v>
      </c>
      <c r="G4" s="163" t="s">
        <v>397</v>
      </c>
      <c r="H4" s="38"/>
    </row>
    <row r="5" spans="1:8" ht="25.15" customHeight="1" x14ac:dyDescent="0.4">
      <c r="A5" s="38"/>
      <c r="B5" s="279" t="s">
        <v>398</v>
      </c>
      <c r="C5" s="280"/>
      <c r="D5" s="165" t="s">
        <v>399</v>
      </c>
      <c r="E5" s="166" t="s">
        <v>400</v>
      </c>
      <c r="F5" s="167">
        <v>99188000</v>
      </c>
      <c r="G5" s="165" t="s">
        <v>401</v>
      </c>
      <c r="H5" s="38"/>
    </row>
    <row r="6" spans="1:8" ht="25.15" customHeight="1" x14ac:dyDescent="0.4">
      <c r="A6" s="38"/>
      <c r="B6" s="281"/>
      <c r="C6" s="282"/>
      <c r="D6" s="168" t="s">
        <v>402</v>
      </c>
      <c r="E6" s="166" t="s">
        <v>403</v>
      </c>
      <c r="F6" s="167">
        <v>56424000</v>
      </c>
      <c r="G6" s="165" t="s">
        <v>402</v>
      </c>
      <c r="H6" s="38"/>
    </row>
    <row r="7" spans="1:8" ht="25.15" customHeight="1" x14ac:dyDescent="0.4">
      <c r="A7" s="38"/>
      <c r="B7" s="281"/>
      <c r="C7" s="282"/>
      <c r="D7" s="168" t="s">
        <v>404</v>
      </c>
      <c r="E7" s="166" t="s">
        <v>405</v>
      </c>
      <c r="F7" s="167">
        <v>32921439</v>
      </c>
      <c r="G7" s="165" t="s">
        <v>406</v>
      </c>
      <c r="H7" s="38"/>
    </row>
    <row r="8" spans="1:8" ht="25.15" customHeight="1" x14ac:dyDescent="0.4">
      <c r="A8" s="38"/>
      <c r="B8" s="281"/>
      <c r="C8" s="282"/>
      <c r="D8" s="168" t="s">
        <v>407</v>
      </c>
      <c r="E8" s="166"/>
      <c r="F8" s="167">
        <v>13141000</v>
      </c>
      <c r="G8" s="165" t="s">
        <v>408</v>
      </c>
      <c r="H8" s="38"/>
    </row>
    <row r="9" spans="1:8" ht="25.15" customHeight="1" x14ac:dyDescent="0.4">
      <c r="A9" s="38"/>
      <c r="B9" s="281"/>
      <c r="C9" s="282"/>
      <c r="D9" s="168" t="s">
        <v>409</v>
      </c>
      <c r="E9" s="166" t="s">
        <v>410</v>
      </c>
      <c r="F9" s="167">
        <v>12766000</v>
      </c>
      <c r="G9" s="165" t="s">
        <v>411</v>
      </c>
      <c r="H9" s="38"/>
    </row>
    <row r="10" spans="1:8" ht="25.15" customHeight="1" x14ac:dyDescent="0.4">
      <c r="A10" s="38"/>
      <c r="B10" s="281"/>
      <c r="C10" s="282"/>
      <c r="D10" s="168" t="s">
        <v>412</v>
      </c>
      <c r="E10" s="169" t="s">
        <v>413</v>
      </c>
      <c r="F10" s="167">
        <v>11713363</v>
      </c>
      <c r="G10" s="163" t="s">
        <v>12</v>
      </c>
      <c r="H10" s="38"/>
    </row>
    <row r="11" spans="1:8" ht="25.15" customHeight="1" x14ac:dyDescent="0.4">
      <c r="A11" s="38"/>
      <c r="B11" s="283"/>
      <c r="C11" s="284"/>
      <c r="D11" s="170" t="s">
        <v>414</v>
      </c>
      <c r="E11" s="171"/>
      <c r="F11" s="167">
        <f>SUM(F5:F10)</f>
        <v>226153802</v>
      </c>
      <c r="G11" s="172"/>
      <c r="H11" s="38"/>
    </row>
    <row r="12" spans="1:8" ht="25.15" customHeight="1" x14ac:dyDescent="0.4">
      <c r="A12" s="38"/>
      <c r="B12" s="285" t="s">
        <v>415</v>
      </c>
      <c r="C12" s="286"/>
      <c r="D12" s="173" t="s">
        <v>416</v>
      </c>
      <c r="E12" s="166" t="s">
        <v>417</v>
      </c>
      <c r="F12" s="174">
        <v>8845900000</v>
      </c>
      <c r="G12" s="165" t="s">
        <v>418</v>
      </c>
      <c r="H12" s="38"/>
    </row>
    <row r="13" spans="1:8" ht="25.15" customHeight="1" x14ac:dyDescent="0.4">
      <c r="A13" s="38"/>
      <c r="B13" s="287"/>
      <c r="C13" s="288"/>
      <c r="D13" s="165" t="s">
        <v>419</v>
      </c>
      <c r="E13" s="166" t="s">
        <v>420</v>
      </c>
      <c r="F13" s="174">
        <v>6855979670</v>
      </c>
      <c r="G13" s="165" t="s">
        <v>421</v>
      </c>
      <c r="H13" s="38"/>
    </row>
    <row r="14" spans="1:8" ht="25.15" customHeight="1" x14ac:dyDescent="0.4">
      <c r="A14" s="38"/>
      <c r="B14" s="287"/>
      <c r="C14" s="288"/>
      <c r="D14" s="165" t="s">
        <v>422</v>
      </c>
      <c r="E14" s="166" t="s">
        <v>420</v>
      </c>
      <c r="F14" s="167">
        <v>6744809119</v>
      </c>
      <c r="G14" s="165" t="s">
        <v>423</v>
      </c>
      <c r="H14" s="38"/>
    </row>
    <row r="15" spans="1:8" ht="25.15" customHeight="1" x14ac:dyDescent="0.4">
      <c r="A15" s="38"/>
      <c r="B15" s="287"/>
      <c r="C15" s="288"/>
      <c r="D15" s="165" t="s">
        <v>424</v>
      </c>
      <c r="E15" s="166" t="s">
        <v>425</v>
      </c>
      <c r="F15" s="174">
        <f>3657743727+4086000</f>
        <v>3661829727</v>
      </c>
      <c r="G15" s="165" t="s">
        <v>426</v>
      </c>
      <c r="H15" s="38"/>
    </row>
    <row r="16" spans="1:8" ht="25.15" customHeight="1" x14ac:dyDescent="0.4">
      <c r="A16" s="38"/>
      <c r="B16" s="287"/>
      <c r="C16" s="288"/>
      <c r="D16" s="168" t="s">
        <v>427</v>
      </c>
      <c r="E16" s="166" t="s">
        <v>428</v>
      </c>
      <c r="F16" s="174">
        <v>2274346358</v>
      </c>
      <c r="G16" s="165" t="s">
        <v>423</v>
      </c>
      <c r="H16" s="38"/>
    </row>
    <row r="17" spans="1:11" ht="25.15" customHeight="1" x14ac:dyDescent="0.4">
      <c r="A17" s="38"/>
      <c r="B17" s="287"/>
      <c r="C17" s="288"/>
      <c r="D17" s="168" t="s">
        <v>429</v>
      </c>
      <c r="E17" s="166" t="s">
        <v>430</v>
      </c>
      <c r="F17" s="174">
        <v>1250331972</v>
      </c>
      <c r="G17" s="165" t="s">
        <v>431</v>
      </c>
      <c r="H17" s="38"/>
    </row>
    <row r="18" spans="1:11" ht="25.15" customHeight="1" x14ac:dyDescent="0.4">
      <c r="A18" s="38"/>
      <c r="B18" s="287"/>
      <c r="C18" s="288"/>
      <c r="D18" s="173" t="s">
        <v>432</v>
      </c>
      <c r="E18" s="166" t="s">
        <v>430</v>
      </c>
      <c r="F18" s="174">
        <v>852911000</v>
      </c>
      <c r="G18" s="165" t="s">
        <v>431</v>
      </c>
      <c r="H18" s="38"/>
    </row>
    <row r="19" spans="1:11" ht="25.15" customHeight="1" x14ac:dyDescent="0.4">
      <c r="A19" s="38"/>
      <c r="B19" s="287"/>
      <c r="C19" s="288"/>
      <c r="D19" s="173" t="s">
        <v>433</v>
      </c>
      <c r="E19" s="166" t="s">
        <v>434</v>
      </c>
      <c r="F19" s="174">
        <v>225404983</v>
      </c>
      <c r="G19" s="165" t="s">
        <v>435</v>
      </c>
      <c r="H19" s="38"/>
    </row>
    <row r="20" spans="1:11" ht="25.15" customHeight="1" x14ac:dyDescent="0.4">
      <c r="A20" s="38"/>
      <c r="B20" s="287"/>
      <c r="C20" s="288"/>
      <c r="D20" s="173" t="s">
        <v>436</v>
      </c>
      <c r="E20" s="175"/>
      <c r="F20" s="174">
        <v>207179948</v>
      </c>
      <c r="G20" s="165" t="s">
        <v>436</v>
      </c>
      <c r="H20" s="38"/>
    </row>
    <row r="21" spans="1:11" ht="25.15" customHeight="1" x14ac:dyDescent="0.4">
      <c r="A21" s="38"/>
      <c r="B21" s="287"/>
      <c r="C21" s="288"/>
      <c r="D21" s="173" t="s">
        <v>437</v>
      </c>
      <c r="E21" s="166" t="s">
        <v>403</v>
      </c>
      <c r="F21" s="174">
        <v>137814750</v>
      </c>
      <c r="G21" s="165" t="s">
        <v>438</v>
      </c>
      <c r="H21" s="38"/>
    </row>
    <row r="22" spans="1:11" ht="25.15" customHeight="1" x14ac:dyDescent="0.4">
      <c r="A22" s="38"/>
      <c r="B22" s="287"/>
      <c r="C22" s="288"/>
      <c r="D22" s="173" t="s">
        <v>439</v>
      </c>
      <c r="E22" s="166" t="s">
        <v>417</v>
      </c>
      <c r="F22" s="174">
        <v>132670000</v>
      </c>
      <c r="G22" s="165" t="s">
        <v>418</v>
      </c>
      <c r="H22" s="38"/>
    </row>
    <row r="23" spans="1:11" ht="25.15" customHeight="1" x14ac:dyDescent="0.4">
      <c r="A23" s="38"/>
      <c r="B23" s="287"/>
      <c r="C23" s="288"/>
      <c r="D23" s="173" t="s">
        <v>440</v>
      </c>
      <c r="E23" s="166" t="s">
        <v>441</v>
      </c>
      <c r="F23" s="174">
        <v>104484537</v>
      </c>
      <c r="G23" s="165" t="s">
        <v>442</v>
      </c>
      <c r="H23" s="38"/>
    </row>
    <row r="24" spans="1:11" ht="25.15" customHeight="1" x14ac:dyDescent="0.4">
      <c r="A24" s="38"/>
      <c r="B24" s="287"/>
      <c r="C24" s="288"/>
      <c r="D24" s="173" t="s">
        <v>443</v>
      </c>
      <c r="E24" s="166" t="s">
        <v>417</v>
      </c>
      <c r="F24" s="174">
        <v>93360000</v>
      </c>
      <c r="G24" s="165" t="s">
        <v>418</v>
      </c>
      <c r="H24" s="38"/>
    </row>
    <row r="25" spans="1:11" ht="25.15" customHeight="1" x14ac:dyDescent="0.4">
      <c r="A25" s="38"/>
      <c r="B25" s="287"/>
      <c r="C25" s="288"/>
      <c r="D25" s="173" t="s">
        <v>444</v>
      </c>
      <c r="E25" s="166" t="s">
        <v>445</v>
      </c>
      <c r="F25" s="174">
        <v>86096264</v>
      </c>
      <c r="G25" s="165" t="s">
        <v>446</v>
      </c>
      <c r="H25" s="38"/>
    </row>
    <row r="26" spans="1:11" ht="25.15" customHeight="1" x14ac:dyDescent="0.4">
      <c r="A26" s="38"/>
      <c r="B26" s="287"/>
      <c r="C26" s="288"/>
      <c r="D26" s="173" t="s">
        <v>447</v>
      </c>
      <c r="E26" s="166" t="s">
        <v>448</v>
      </c>
      <c r="F26" s="174">
        <v>51200000</v>
      </c>
      <c r="G26" s="165" t="s">
        <v>418</v>
      </c>
      <c r="H26" s="38"/>
    </row>
    <row r="27" spans="1:11" ht="25.15" customHeight="1" x14ac:dyDescent="0.4">
      <c r="A27" s="38"/>
      <c r="B27" s="287"/>
      <c r="C27" s="288"/>
      <c r="D27" s="173" t="s">
        <v>449</v>
      </c>
      <c r="E27" s="166" t="s">
        <v>448</v>
      </c>
      <c r="F27" s="174">
        <v>50417610</v>
      </c>
      <c r="G27" s="165" t="s">
        <v>418</v>
      </c>
      <c r="H27" s="38"/>
    </row>
    <row r="28" spans="1:11" ht="25.15" customHeight="1" x14ac:dyDescent="0.4">
      <c r="A28" s="38"/>
      <c r="B28" s="287"/>
      <c r="C28" s="288"/>
      <c r="D28" s="173" t="s">
        <v>412</v>
      </c>
      <c r="E28" s="169" t="s">
        <v>12</v>
      </c>
      <c r="F28" s="167">
        <f>32123351996-SUM(F11:F27)</f>
        <v>322462256</v>
      </c>
      <c r="G28" s="163" t="s">
        <v>12</v>
      </c>
      <c r="H28" s="38"/>
    </row>
    <row r="29" spans="1:11" ht="25.15" customHeight="1" x14ac:dyDescent="0.4">
      <c r="A29" s="38"/>
      <c r="B29" s="289"/>
      <c r="C29" s="290"/>
      <c r="D29" s="176" t="s">
        <v>414</v>
      </c>
      <c r="E29" s="171"/>
      <c r="F29" s="167">
        <f>SUM(F12:F28)</f>
        <v>31897198194</v>
      </c>
      <c r="G29" s="172"/>
      <c r="H29" s="38"/>
      <c r="K29" s="36" t="s">
        <v>450</v>
      </c>
    </row>
    <row r="30" spans="1:11" ht="25.15" customHeight="1" x14ac:dyDescent="0.4">
      <c r="A30" s="38"/>
      <c r="B30" s="291" t="s">
        <v>342</v>
      </c>
      <c r="C30" s="292"/>
      <c r="D30" s="172"/>
      <c r="E30" s="171"/>
      <c r="F30" s="167">
        <f>F11+F29</f>
        <v>32123351996</v>
      </c>
      <c r="G30" s="172"/>
      <c r="H30" s="38"/>
      <c r="K30" s="177">
        <v>32123351996</v>
      </c>
    </row>
    <row r="31" spans="1:11" ht="3.75" customHeight="1" x14ac:dyDescent="0.4">
      <c r="A31" s="38"/>
      <c r="B31" s="38"/>
      <c r="C31" s="38"/>
      <c r="D31" s="159"/>
      <c r="E31" s="159"/>
      <c r="F31" s="160"/>
      <c r="G31" s="159"/>
      <c r="H31" s="38"/>
    </row>
    <row r="32" spans="1:11" ht="12" customHeight="1" x14ac:dyDescent="0.4"/>
  </sheetData>
  <mergeCells count="4">
    <mergeCell ref="B4:C4"/>
    <mergeCell ref="B5:C11"/>
    <mergeCell ref="B12:C29"/>
    <mergeCell ref="B30:C30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8AF9-5D17-4702-8EC0-B6A560C9609F}">
  <sheetPr>
    <pageSetUpPr fitToPage="1"/>
  </sheetPr>
  <dimension ref="B1:L46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0.5" style="36" customWidth="1"/>
    <col min="2" max="3" width="12.625" style="36" customWidth="1"/>
    <col min="4" max="4" width="5.625" style="36" bestFit="1" customWidth="1"/>
    <col min="5" max="5" width="16.25" style="36" customWidth="1"/>
    <col min="6" max="6" width="11.125" style="36" customWidth="1"/>
    <col min="7" max="7" width="0.75" style="36" customWidth="1"/>
    <col min="8" max="8" width="16.75" style="36" customWidth="1"/>
    <col min="9" max="12" width="9" style="185"/>
    <col min="13" max="16384" width="9" style="36"/>
  </cols>
  <sheetData>
    <row r="1" spans="2:6" ht="27.75" customHeight="1" x14ac:dyDescent="0.4"/>
    <row r="2" spans="2:6" ht="15" customHeight="1" x14ac:dyDescent="0.4">
      <c r="B2" s="313" t="s">
        <v>451</v>
      </c>
      <c r="C2" s="313"/>
      <c r="D2" s="313"/>
      <c r="E2" s="313"/>
      <c r="F2" s="313"/>
    </row>
    <row r="3" spans="2:6" ht="14.25" customHeight="1" x14ac:dyDescent="0.15">
      <c r="B3" s="178" t="s">
        <v>452</v>
      </c>
      <c r="F3" s="179" t="s">
        <v>213</v>
      </c>
    </row>
    <row r="4" spans="2:6" x14ac:dyDescent="0.4">
      <c r="B4" s="180" t="s">
        <v>453</v>
      </c>
      <c r="C4" s="181" t="s">
        <v>371</v>
      </c>
      <c r="D4" s="182" t="s">
        <v>454</v>
      </c>
      <c r="E4" s="182"/>
      <c r="F4" s="183" t="s">
        <v>455</v>
      </c>
    </row>
    <row r="5" spans="2:6" x14ac:dyDescent="0.4">
      <c r="B5" s="306" t="s">
        <v>456</v>
      </c>
      <c r="C5" s="309" t="s">
        <v>457</v>
      </c>
      <c r="D5" s="311" t="s">
        <v>458</v>
      </c>
      <c r="E5" s="312"/>
      <c r="F5" s="184">
        <v>12990278506</v>
      </c>
    </row>
    <row r="6" spans="2:6" x14ac:dyDescent="0.4">
      <c r="B6" s="307"/>
      <c r="C6" s="295"/>
      <c r="D6" s="311" t="s">
        <v>459</v>
      </c>
      <c r="E6" s="312"/>
      <c r="F6" s="184">
        <v>301743000</v>
      </c>
    </row>
    <row r="7" spans="2:6" x14ac:dyDescent="0.4">
      <c r="B7" s="307"/>
      <c r="C7" s="295"/>
      <c r="D7" s="311" t="s">
        <v>460</v>
      </c>
      <c r="E7" s="312"/>
      <c r="F7" s="184">
        <v>8913000</v>
      </c>
    </row>
    <row r="8" spans="2:6" x14ac:dyDescent="0.4">
      <c r="B8" s="307"/>
      <c r="C8" s="295"/>
      <c r="D8" s="311" t="s">
        <v>461</v>
      </c>
      <c r="E8" s="312"/>
      <c r="F8" s="184">
        <v>53288000</v>
      </c>
    </row>
    <row r="9" spans="2:6" x14ac:dyDescent="0.4">
      <c r="B9" s="307"/>
      <c r="C9" s="295"/>
      <c r="D9" s="311" t="s">
        <v>462</v>
      </c>
      <c r="E9" s="312"/>
      <c r="F9" s="184">
        <v>64691000</v>
      </c>
    </row>
    <row r="10" spans="2:6" x14ac:dyDescent="0.4">
      <c r="B10" s="307"/>
      <c r="C10" s="295"/>
      <c r="D10" s="311" t="s">
        <v>463</v>
      </c>
      <c r="E10" s="312"/>
      <c r="F10" s="184">
        <v>70569000</v>
      </c>
    </row>
    <row r="11" spans="2:6" x14ac:dyDescent="0.4">
      <c r="B11" s="307"/>
      <c r="C11" s="295"/>
      <c r="D11" s="311" t="s">
        <v>464</v>
      </c>
      <c r="E11" s="312"/>
      <c r="F11" s="184">
        <v>1953205000</v>
      </c>
    </row>
    <row r="12" spans="2:6" x14ac:dyDescent="0.4">
      <c r="B12" s="307"/>
      <c r="C12" s="295"/>
      <c r="D12" s="311" t="s">
        <v>465</v>
      </c>
      <c r="E12" s="312"/>
      <c r="F12" s="184">
        <v>47121419</v>
      </c>
    </row>
    <row r="13" spans="2:6" x14ac:dyDescent="0.4">
      <c r="B13" s="307"/>
      <c r="C13" s="295"/>
      <c r="D13" s="311" t="s">
        <v>466</v>
      </c>
      <c r="E13" s="312"/>
      <c r="F13" s="184">
        <v>8137</v>
      </c>
    </row>
    <row r="14" spans="2:6" x14ac:dyDescent="0.4">
      <c r="B14" s="307"/>
      <c r="C14" s="295"/>
      <c r="D14" s="311" t="s">
        <v>467</v>
      </c>
      <c r="E14" s="312"/>
      <c r="F14" s="184">
        <v>37041000</v>
      </c>
    </row>
    <row r="15" spans="2:6" x14ac:dyDescent="0.4">
      <c r="B15" s="307"/>
      <c r="C15" s="295"/>
      <c r="D15" s="311" t="s">
        <v>468</v>
      </c>
      <c r="E15" s="312"/>
      <c r="F15" s="184">
        <v>88896000</v>
      </c>
    </row>
    <row r="16" spans="2:6" x14ac:dyDescent="0.4">
      <c r="B16" s="307"/>
      <c r="C16" s="295"/>
      <c r="D16" s="311" t="s">
        <v>469</v>
      </c>
      <c r="E16" s="312"/>
      <c r="F16" s="184">
        <v>2802538000</v>
      </c>
    </row>
    <row r="17" spans="2:12" x14ac:dyDescent="0.4">
      <c r="B17" s="307"/>
      <c r="C17" s="295"/>
      <c r="D17" s="311" t="s">
        <v>470</v>
      </c>
      <c r="E17" s="312"/>
      <c r="F17" s="184">
        <v>13226000</v>
      </c>
    </row>
    <row r="18" spans="2:12" x14ac:dyDescent="0.4">
      <c r="B18" s="307"/>
      <c r="C18" s="295"/>
      <c r="D18" s="311" t="s">
        <v>471</v>
      </c>
      <c r="E18" s="312"/>
      <c r="F18" s="184">
        <v>154999425</v>
      </c>
    </row>
    <row r="19" spans="2:12" x14ac:dyDescent="0.4">
      <c r="B19" s="307"/>
      <c r="C19" s="295"/>
      <c r="D19" s="311" t="s">
        <v>472</v>
      </c>
      <c r="E19" s="312"/>
      <c r="F19" s="184">
        <v>84126011</v>
      </c>
    </row>
    <row r="20" spans="2:12" x14ac:dyDescent="0.4">
      <c r="B20" s="307"/>
      <c r="C20" s="296"/>
      <c r="D20" s="300" t="s">
        <v>473</v>
      </c>
      <c r="E20" s="301"/>
      <c r="F20" s="184">
        <f>SUM(F5:F19)</f>
        <v>18670643498</v>
      </c>
    </row>
    <row r="21" spans="2:12" ht="13.5" customHeight="1" x14ac:dyDescent="0.4">
      <c r="B21" s="307"/>
      <c r="C21" s="293" t="s">
        <v>474</v>
      </c>
      <c r="D21" s="297" t="s">
        <v>475</v>
      </c>
      <c r="E21" s="186" t="s">
        <v>476</v>
      </c>
      <c r="F21" s="184">
        <v>917421000</v>
      </c>
    </row>
    <row r="22" spans="2:12" x14ac:dyDescent="0.4">
      <c r="B22" s="307"/>
      <c r="C22" s="294"/>
      <c r="D22" s="298"/>
      <c r="E22" s="186" t="s">
        <v>477</v>
      </c>
      <c r="F22" s="184">
        <v>279071000</v>
      </c>
    </row>
    <row r="23" spans="2:12" x14ac:dyDescent="0.4">
      <c r="B23" s="307"/>
      <c r="C23" s="295"/>
      <c r="D23" s="299"/>
      <c r="E23" s="187" t="s">
        <v>414</v>
      </c>
      <c r="F23" s="184">
        <f>SUM(F21:F22)</f>
        <v>1196492000</v>
      </c>
    </row>
    <row r="24" spans="2:12" ht="13.5" customHeight="1" x14ac:dyDescent="0.4">
      <c r="B24" s="307"/>
      <c r="C24" s="295"/>
      <c r="D24" s="297" t="s">
        <v>478</v>
      </c>
      <c r="E24" s="186" t="s">
        <v>476</v>
      </c>
      <c r="F24" s="184">
        <v>14233613584</v>
      </c>
    </row>
    <row r="25" spans="2:12" x14ac:dyDescent="0.4">
      <c r="B25" s="307"/>
      <c r="C25" s="295"/>
      <c r="D25" s="298"/>
      <c r="E25" s="186" t="s">
        <v>477</v>
      </c>
      <c r="F25" s="184">
        <v>2094923462</v>
      </c>
    </row>
    <row r="26" spans="2:12" x14ac:dyDescent="0.4">
      <c r="B26" s="307"/>
      <c r="C26" s="295"/>
      <c r="D26" s="299"/>
      <c r="E26" s="187" t="s">
        <v>414</v>
      </c>
      <c r="F26" s="184">
        <f>SUM(F24:F25)</f>
        <v>16328537046</v>
      </c>
    </row>
    <row r="27" spans="2:12" x14ac:dyDescent="0.4">
      <c r="B27" s="307"/>
      <c r="C27" s="296"/>
      <c r="D27" s="300" t="s">
        <v>473</v>
      </c>
      <c r="E27" s="301"/>
      <c r="F27" s="184">
        <f>SUM(F23,F26)</f>
        <v>17525029046</v>
      </c>
    </row>
    <row r="28" spans="2:12" x14ac:dyDescent="0.4">
      <c r="B28" s="308"/>
      <c r="C28" s="302" t="s">
        <v>226</v>
      </c>
      <c r="D28" s="303"/>
      <c r="E28" s="304"/>
      <c r="F28" s="184">
        <f>SUM(F20,F27)</f>
        <v>36195672544</v>
      </c>
      <c r="I28" s="185" t="s">
        <v>479</v>
      </c>
      <c r="J28" s="185" t="s">
        <v>480</v>
      </c>
      <c r="K28" s="185" t="s">
        <v>481</v>
      </c>
      <c r="L28" s="185" t="s">
        <v>482</v>
      </c>
    </row>
    <row r="29" spans="2:12" x14ac:dyDescent="0.4">
      <c r="B29" s="306" t="s">
        <v>483</v>
      </c>
      <c r="C29" s="309" t="s">
        <v>457</v>
      </c>
      <c r="D29" s="310" t="s">
        <v>484</v>
      </c>
      <c r="E29" s="310"/>
      <c r="F29" s="184">
        <f>I29-J29+K29+L29</f>
        <v>1997165415</v>
      </c>
      <c r="I29" s="185">
        <v>2014024420</v>
      </c>
      <c r="J29" s="185">
        <v>572461955</v>
      </c>
      <c r="K29" s="188">
        <v>496263122</v>
      </c>
      <c r="L29" s="188">
        <v>59339828</v>
      </c>
    </row>
    <row r="30" spans="2:12" x14ac:dyDescent="0.4">
      <c r="B30" s="307"/>
      <c r="C30" s="295"/>
      <c r="D30" s="310" t="s">
        <v>485</v>
      </c>
      <c r="E30" s="310"/>
      <c r="F30" s="184">
        <f t="shared" ref="F30:F32" si="0">I30-J30+K30+L30</f>
        <v>1698331850</v>
      </c>
      <c r="I30" s="185">
        <v>1689908100</v>
      </c>
      <c r="J30" s="185">
        <v>46136250</v>
      </c>
      <c r="K30" s="188">
        <v>34458100</v>
      </c>
      <c r="L30" s="188">
        <v>20101900</v>
      </c>
    </row>
    <row r="31" spans="2:12" x14ac:dyDescent="0.4">
      <c r="B31" s="307"/>
      <c r="C31" s="295"/>
      <c r="D31" s="310" t="s">
        <v>486</v>
      </c>
      <c r="E31" s="310"/>
      <c r="F31" s="184">
        <f t="shared" si="0"/>
        <v>1922958853</v>
      </c>
      <c r="I31" s="185">
        <v>1922958853</v>
      </c>
      <c r="K31" s="188"/>
      <c r="L31" s="188"/>
    </row>
    <row r="32" spans="2:12" x14ac:dyDescent="0.4">
      <c r="B32" s="307"/>
      <c r="C32" s="295"/>
      <c r="D32" s="310" t="s">
        <v>487</v>
      </c>
      <c r="E32" s="310"/>
      <c r="F32" s="184">
        <f t="shared" si="0"/>
        <v>990209400</v>
      </c>
      <c r="H32" s="185"/>
      <c r="I32" s="185">
        <v>988801200</v>
      </c>
      <c r="J32" s="185">
        <v>9327700</v>
      </c>
      <c r="K32" s="188">
        <v>8962300</v>
      </c>
      <c r="L32" s="188">
        <v>1773600</v>
      </c>
    </row>
    <row r="33" spans="2:12" x14ac:dyDescent="0.4">
      <c r="B33" s="307"/>
      <c r="C33" s="295"/>
      <c r="D33" s="310" t="s">
        <v>488</v>
      </c>
      <c r="E33" s="310"/>
      <c r="F33" s="184">
        <v>2000000</v>
      </c>
      <c r="H33" s="189"/>
    </row>
    <row r="34" spans="2:12" x14ac:dyDescent="0.4">
      <c r="B34" s="307"/>
      <c r="C34" s="295"/>
      <c r="D34" s="310" t="s">
        <v>489</v>
      </c>
      <c r="E34" s="310"/>
      <c r="F34" s="184">
        <v>418503691</v>
      </c>
    </row>
    <row r="35" spans="2:12" x14ac:dyDescent="0.4">
      <c r="B35" s="307"/>
      <c r="C35" s="296"/>
      <c r="D35" s="311" t="s">
        <v>473</v>
      </c>
      <c r="E35" s="312"/>
      <c r="F35" s="184">
        <f>SUM(F29:F34)</f>
        <v>7029169209</v>
      </c>
    </row>
    <row r="36" spans="2:12" ht="13.5" customHeight="1" x14ac:dyDescent="0.4">
      <c r="B36" s="307"/>
      <c r="C36" s="293" t="s">
        <v>474</v>
      </c>
      <c r="D36" s="297" t="s">
        <v>475</v>
      </c>
      <c r="E36" s="186" t="s">
        <v>476</v>
      </c>
      <c r="F36" s="190">
        <v>0</v>
      </c>
    </row>
    <row r="37" spans="2:12" x14ac:dyDescent="0.4">
      <c r="B37" s="307"/>
      <c r="C37" s="294"/>
      <c r="D37" s="298"/>
      <c r="E37" s="186" t="s">
        <v>477</v>
      </c>
      <c r="F37" s="190">
        <v>0</v>
      </c>
    </row>
    <row r="38" spans="2:12" x14ac:dyDescent="0.4">
      <c r="B38" s="307"/>
      <c r="C38" s="295"/>
      <c r="D38" s="299"/>
      <c r="E38" s="187" t="s">
        <v>414</v>
      </c>
      <c r="F38" s="190">
        <f>SUM(F36:F37)</f>
        <v>0</v>
      </c>
      <c r="I38" s="185" t="s">
        <v>490</v>
      </c>
      <c r="J38" s="185" t="s">
        <v>491</v>
      </c>
      <c r="K38" s="185" t="s">
        <v>492</v>
      </c>
      <c r="L38" s="185" t="s">
        <v>493</v>
      </c>
    </row>
    <row r="39" spans="2:12" ht="13.5" customHeight="1" x14ac:dyDescent="0.4">
      <c r="B39" s="307"/>
      <c r="C39" s="295"/>
      <c r="D39" s="297" t="s">
        <v>478</v>
      </c>
      <c r="E39" s="186" t="s">
        <v>476</v>
      </c>
      <c r="F39" s="184">
        <f>SUM(I39:L39)</f>
        <v>1756893346</v>
      </c>
      <c r="I39" s="185">
        <v>9722000</v>
      </c>
      <c r="J39" s="185">
        <v>1714081586</v>
      </c>
      <c r="L39" s="185">
        <v>33089760</v>
      </c>
    </row>
    <row r="40" spans="2:12" x14ac:dyDescent="0.4">
      <c r="B40" s="307"/>
      <c r="C40" s="295"/>
      <c r="D40" s="298"/>
      <c r="E40" s="186" t="s">
        <v>477</v>
      </c>
      <c r="F40" s="184">
        <f>SUM(I40:L40)</f>
        <v>7926552397</v>
      </c>
      <c r="I40" s="185">
        <v>6865972780</v>
      </c>
      <c r="J40" s="185">
        <v>1055893617</v>
      </c>
      <c r="K40" s="185">
        <v>4686000</v>
      </c>
    </row>
    <row r="41" spans="2:12" x14ac:dyDescent="0.4">
      <c r="B41" s="307"/>
      <c r="C41" s="295"/>
      <c r="D41" s="299"/>
      <c r="E41" s="187" t="s">
        <v>414</v>
      </c>
      <c r="F41" s="184">
        <f>SUM(F39:F40)</f>
        <v>9683445743</v>
      </c>
      <c r="I41" s="185">
        <f>SUM(I39:I40)</f>
        <v>6875694780</v>
      </c>
      <c r="J41" s="185">
        <f>SUM(J39:J40)</f>
        <v>2769975203</v>
      </c>
      <c r="K41" s="185">
        <f>SUM(K39:K40)</f>
        <v>4686000</v>
      </c>
      <c r="L41" s="185">
        <f>SUM(L39:L40)</f>
        <v>33089760</v>
      </c>
    </row>
    <row r="42" spans="2:12" x14ac:dyDescent="0.4">
      <c r="B42" s="307"/>
      <c r="C42" s="296"/>
      <c r="D42" s="300" t="s">
        <v>473</v>
      </c>
      <c r="E42" s="301"/>
      <c r="F42" s="184">
        <f>SUM(F38,F41)</f>
        <v>9683445743</v>
      </c>
    </row>
    <row r="43" spans="2:12" x14ac:dyDescent="0.4">
      <c r="B43" s="308"/>
      <c r="C43" s="302" t="s">
        <v>226</v>
      </c>
      <c r="D43" s="303"/>
      <c r="E43" s="304"/>
      <c r="F43" s="184">
        <f>SUM(F35,F42)</f>
        <v>16712614952</v>
      </c>
    </row>
    <row r="44" spans="2:12" s="141" customFormat="1" ht="14.25" customHeight="1" x14ac:dyDescent="0.4">
      <c r="B44" s="305" t="s">
        <v>494</v>
      </c>
      <c r="C44" s="305" t="s">
        <v>495</v>
      </c>
      <c r="D44" s="305"/>
      <c r="E44" s="305"/>
      <c r="F44" s="191">
        <f>SUM(F20,F35)</f>
        <v>25699812707</v>
      </c>
      <c r="H44" s="185">
        <v>25699812707</v>
      </c>
      <c r="I44" s="185">
        <f>F44-H44</f>
        <v>0</v>
      </c>
      <c r="J44" s="185"/>
      <c r="K44" s="185"/>
      <c r="L44" s="185"/>
    </row>
    <row r="45" spans="2:12" s="141" customFormat="1" ht="14.25" customHeight="1" x14ac:dyDescent="0.4">
      <c r="B45" s="305"/>
      <c r="C45" s="305" t="s">
        <v>496</v>
      </c>
      <c r="D45" s="305"/>
      <c r="E45" s="305"/>
      <c r="F45" s="191">
        <f>SUM(F27,F42)</f>
        <v>27208474789</v>
      </c>
      <c r="H45" s="185">
        <v>27208474789</v>
      </c>
      <c r="I45" s="185">
        <f>F45-H45</f>
        <v>0</v>
      </c>
      <c r="J45" s="185"/>
      <c r="K45" s="185"/>
      <c r="L45" s="185"/>
    </row>
    <row r="46" spans="2:12" ht="3.75" customHeight="1" x14ac:dyDescent="0.4"/>
  </sheetData>
  <mergeCells count="41">
    <mergeCell ref="D17:E17"/>
    <mergeCell ref="B2:F2"/>
    <mergeCell ref="B5:B28"/>
    <mergeCell ref="C5:C20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8:E18"/>
    <mergeCell ref="D19:E19"/>
    <mergeCell ref="D20:E20"/>
    <mergeCell ref="C21:C27"/>
    <mergeCell ref="D21:D23"/>
    <mergeCell ref="D24:D26"/>
    <mergeCell ref="D27:E27"/>
    <mergeCell ref="B44:B45"/>
    <mergeCell ref="C44:E44"/>
    <mergeCell ref="C45:E45"/>
    <mergeCell ref="C28:E28"/>
    <mergeCell ref="B29:B43"/>
    <mergeCell ref="C29:C35"/>
    <mergeCell ref="D29:E29"/>
    <mergeCell ref="D30:E30"/>
    <mergeCell ref="D31:E31"/>
    <mergeCell ref="D32:E32"/>
    <mergeCell ref="D33:E33"/>
    <mergeCell ref="D34:E34"/>
    <mergeCell ref="D35:E35"/>
    <mergeCell ref="C36:C42"/>
    <mergeCell ref="D36:D38"/>
    <mergeCell ref="D39:D41"/>
    <mergeCell ref="D42:E42"/>
    <mergeCell ref="C43:E43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scale="9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8185-4CC6-42DC-9D8E-30923599FE0C}">
  <dimension ref="A1:L8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8.125" style="192" customWidth="1"/>
    <col min="2" max="2" width="5" style="192" customWidth="1"/>
    <col min="3" max="3" width="23.625" style="192" customWidth="1"/>
    <col min="4" max="8" width="15.625" style="192" customWidth="1"/>
    <col min="9" max="9" width="1.25" style="192" customWidth="1"/>
    <col min="10" max="10" width="12.625" style="192" customWidth="1"/>
    <col min="11" max="11" width="12" style="36" bestFit="1" customWidth="1"/>
    <col min="12" max="16384" width="9" style="36"/>
  </cols>
  <sheetData>
    <row r="1" spans="1:12" s="192" customFormat="1" ht="41.25" customHeight="1" x14ac:dyDescent="0.4"/>
    <row r="2" spans="1:12" s="192" customFormat="1" ht="18" customHeight="1" x14ac:dyDescent="0.4">
      <c r="C2" s="316" t="s">
        <v>497</v>
      </c>
      <c r="D2" s="317"/>
      <c r="E2" s="317"/>
      <c r="F2" s="318" t="s">
        <v>213</v>
      </c>
      <c r="G2" s="318"/>
      <c r="H2" s="318"/>
    </row>
    <row r="3" spans="1:12" s="192" customFormat="1" ht="25.15" customHeight="1" x14ac:dyDescent="0.4">
      <c r="C3" s="314" t="s">
        <v>393</v>
      </c>
      <c r="D3" s="314" t="s">
        <v>396</v>
      </c>
      <c r="E3" s="315" t="s">
        <v>498</v>
      </c>
      <c r="F3" s="314"/>
      <c r="G3" s="314"/>
      <c r="H3" s="314"/>
    </row>
    <row r="4" spans="1:12" s="193" customFormat="1" ht="28.15" customHeight="1" x14ac:dyDescent="0.4">
      <c r="C4" s="314"/>
      <c r="D4" s="314"/>
      <c r="E4" s="194" t="s">
        <v>499</v>
      </c>
      <c r="F4" s="195" t="s">
        <v>500</v>
      </c>
      <c r="G4" s="195" t="s">
        <v>501</v>
      </c>
      <c r="H4" s="195" t="s">
        <v>502</v>
      </c>
    </row>
    <row r="5" spans="1:12" s="192" customFormat="1" ht="30" customHeight="1" x14ac:dyDescent="0.4">
      <c r="C5" s="196" t="s">
        <v>503</v>
      </c>
      <c r="D5" s="197">
        <f>SUM(D16,D26,D36,D46,D56,D66,D76)</f>
        <v>55593955100</v>
      </c>
      <c r="E5" s="197">
        <f t="shared" ref="E5:H5" si="0">SUM(E16,E26,E36,E46,E56,E66,E76)</f>
        <v>26011982789</v>
      </c>
      <c r="F5" s="197">
        <f t="shared" si="0"/>
        <v>1743690000</v>
      </c>
      <c r="G5" s="197">
        <f t="shared" si="0"/>
        <v>23512193670</v>
      </c>
      <c r="H5" s="197">
        <f t="shared" si="0"/>
        <v>4326088641</v>
      </c>
      <c r="J5" s="198">
        <v>55593955100</v>
      </c>
      <c r="K5" s="199">
        <f>D5-J5</f>
        <v>0</v>
      </c>
      <c r="L5" s="200"/>
    </row>
    <row r="6" spans="1:12" s="192" customFormat="1" ht="30" customHeight="1" x14ac:dyDescent="0.4">
      <c r="C6" s="196" t="s">
        <v>504</v>
      </c>
      <c r="D6" s="197">
        <f t="shared" ref="D6:H9" si="1">SUM(D17,D27,D37,D47,D57,D67,D77)</f>
        <v>4732187546</v>
      </c>
      <c r="E6" s="197">
        <f t="shared" si="1"/>
        <v>1196492000</v>
      </c>
      <c r="F6" s="197">
        <f t="shared" si="1"/>
        <v>2366510000</v>
      </c>
      <c r="G6" s="197">
        <f t="shared" si="1"/>
        <v>1075400726</v>
      </c>
      <c r="H6" s="197">
        <f t="shared" si="1"/>
        <v>93784820</v>
      </c>
      <c r="J6" s="198">
        <v>4732187546</v>
      </c>
      <c r="K6" s="199">
        <f t="shared" ref="K6:K8" si="2">D6-J6</f>
        <v>0</v>
      </c>
    </row>
    <row r="7" spans="1:12" s="192" customFormat="1" ht="30" customHeight="1" x14ac:dyDescent="0.4">
      <c r="C7" s="196" t="s">
        <v>505</v>
      </c>
      <c r="D7" s="197">
        <f t="shared" si="1"/>
        <v>1546827311</v>
      </c>
      <c r="E7" s="197">
        <f t="shared" si="1"/>
        <v>0</v>
      </c>
      <c r="F7" s="197">
        <f t="shared" si="1"/>
        <v>0</v>
      </c>
      <c r="G7" s="197">
        <f t="shared" si="1"/>
        <v>1112218311</v>
      </c>
      <c r="H7" s="197">
        <f t="shared" si="1"/>
        <v>434609000</v>
      </c>
      <c r="J7" s="198">
        <v>1546827311</v>
      </c>
      <c r="K7" s="199">
        <f t="shared" si="2"/>
        <v>0</v>
      </c>
    </row>
    <row r="8" spans="1:12" s="192" customFormat="1" ht="30" customHeight="1" x14ac:dyDescent="0.4">
      <c r="C8" s="196" t="s">
        <v>377</v>
      </c>
      <c r="D8" s="197">
        <f t="shared" si="1"/>
        <v>0</v>
      </c>
      <c r="E8" s="197">
        <f t="shared" si="1"/>
        <v>0</v>
      </c>
      <c r="F8" s="197">
        <f t="shared" si="1"/>
        <v>0</v>
      </c>
      <c r="G8" s="197">
        <f t="shared" si="1"/>
        <v>0</v>
      </c>
      <c r="H8" s="197">
        <f t="shared" si="1"/>
        <v>0</v>
      </c>
      <c r="J8" s="198">
        <v>0</v>
      </c>
      <c r="K8" s="199">
        <f t="shared" si="2"/>
        <v>0</v>
      </c>
    </row>
    <row r="9" spans="1:12" s="192" customFormat="1" ht="30" customHeight="1" x14ac:dyDescent="0.4">
      <c r="C9" s="201" t="s">
        <v>342</v>
      </c>
      <c r="D9" s="197">
        <f t="shared" si="1"/>
        <v>61872969957</v>
      </c>
      <c r="E9" s="197">
        <f t="shared" si="1"/>
        <v>27208474789</v>
      </c>
      <c r="F9" s="197">
        <f t="shared" si="1"/>
        <v>4110200000</v>
      </c>
      <c r="G9" s="197">
        <f t="shared" si="1"/>
        <v>25699812707</v>
      </c>
      <c r="H9" s="197">
        <f t="shared" si="1"/>
        <v>4854482461</v>
      </c>
      <c r="J9" s="198"/>
    </row>
    <row r="10" spans="1:12" s="202" customFormat="1" ht="3.75" customHeight="1" x14ac:dyDescent="0.4">
      <c r="J10" s="198"/>
    </row>
    <row r="11" spans="1:12" s="202" customFormat="1" ht="21.75" customHeight="1" x14ac:dyDescent="0.4">
      <c r="E11" s="202">
        <v>27208474789</v>
      </c>
      <c r="F11" s="202">
        <v>4110200000</v>
      </c>
      <c r="G11" s="202">
        <v>25699812707</v>
      </c>
    </row>
    <row r="12" spans="1:12" s="202" customFormat="1" ht="21.75" customHeight="1" x14ac:dyDescent="0.4">
      <c r="E12" s="202">
        <f>E9-E11</f>
        <v>0</v>
      </c>
      <c r="F12" s="202">
        <f>F9-F11</f>
        <v>0</v>
      </c>
      <c r="G12" s="202">
        <f>G9-G11</f>
        <v>0</v>
      </c>
    </row>
    <row r="13" spans="1:12" x14ac:dyDescent="0.4">
      <c r="A13" s="202"/>
      <c r="B13" s="202"/>
      <c r="C13" s="203" t="s">
        <v>343</v>
      </c>
      <c r="D13" s="203"/>
      <c r="E13" s="203"/>
      <c r="F13" s="203"/>
      <c r="G13" s="203"/>
      <c r="H13" s="203"/>
      <c r="I13" s="202"/>
      <c r="J13" s="202"/>
    </row>
    <row r="14" spans="1:12" s="192" customFormat="1" x14ac:dyDescent="0.4">
      <c r="C14" s="314" t="s">
        <v>393</v>
      </c>
      <c r="D14" s="314" t="s">
        <v>396</v>
      </c>
      <c r="E14" s="315" t="s">
        <v>498</v>
      </c>
      <c r="F14" s="314"/>
      <c r="G14" s="314"/>
      <c r="H14" s="314"/>
    </row>
    <row r="15" spans="1:12" s="193" customFormat="1" x14ac:dyDescent="0.4">
      <c r="C15" s="314"/>
      <c r="D15" s="314"/>
      <c r="E15" s="194" t="s">
        <v>499</v>
      </c>
      <c r="F15" s="195" t="s">
        <v>500</v>
      </c>
      <c r="G15" s="195" t="s">
        <v>501</v>
      </c>
      <c r="H15" s="195" t="s">
        <v>502</v>
      </c>
    </row>
    <row r="16" spans="1:12" s="192" customFormat="1" x14ac:dyDescent="0.4">
      <c r="C16" s="196" t="s">
        <v>503</v>
      </c>
      <c r="D16" s="204">
        <f>SUM(E16:H16)</f>
        <v>39089078469</v>
      </c>
      <c r="E16" s="204">
        <v>16328537046</v>
      </c>
      <c r="F16" s="204">
        <v>1653700000</v>
      </c>
      <c r="G16" s="204">
        <v>17043874761</v>
      </c>
      <c r="H16" s="204">
        <v>4062966662</v>
      </c>
      <c r="J16" s="198"/>
      <c r="L16" s="200"/>
    </row>
    <row r="17" spans="1:12" s="192" customFormat="1" x14ac:dyDescent="0.4">
      <c r="C17" s="196" t="s">
        <v>504</v>
      </c>
      <c r="D17" s="204">
        <f>SUM(E17:H17)</f>
        <v>3909490756</v>
      </c>
      <c r="E17" s="204">
        <v>1196492000</v>
      </c>
      <c r="F17" s="204">
        <v>2054100000</v>
      </c>
      <c r="G17" s="204">
        <v>658898756</v>
      </c>
      <c r="H17" s="204">
        <v>0</v>
      </c>
      <c r="J17" s="198"/>
    </row>
    <row r="18" spans="1:12" s="192" customFormat="1" x14ac:dyDescent="0.4">
      <c r="C18" s="196" t="s">
        <v>505</v>
      </c>
      <c r="D18" s="204">
        <f>SUM(E18:H18)</f>
        <v>1402478981</v>
      </c>
      <c r="E18" s="204">
        <v>0</v>
      </c>
      <c r="F18" s="204">
        <v>0</v>
      </c>
      <c r="G18" s="204">
        <v>967869981</v>
      </c>
      <c r="H18" s="204">
        <f>525000000+K18</f>
        <v>434609000</v>
      </c>
      <c r="J18" s="198"/>
      <c r="K18" s="198">
        <f>K79</f>
        <v>-90391000</v>
      </c>
    </row>
    <row r="19" spans="1:12" s="192" customFormat="1" x14ac:dyDescent="0.4">
      <c r="C19" s="196" t="s">
        <v>377</v>
      </c>
      <c r="D19" s="204">
        <f>SUM(E19:H19)</f>
        <v>0</v>
      </c>
      <c r="E19" s="204">
        <v>0</v>
      </c>
      <c r="F19" s="204">
        <v>0</v>
      </c>
      <c r="G19" s="204">
        <v>0</v>
      </c>
      <c r="H19" s="204">
        <v>0</v>
      </c>
      <c r="J19" s="198"/>
    </row>
    <row r="20" spans="1:12" s="192" customFormat="1" x14ac:dyDescent="0.4">
      <c r="C20" s="201" t="s">
        <v>342</v>
      </c>
      <c r="D20" s="204">
        <f>SUM(D16:D19)</f>
        <v>44401048206</v>
      </c>
      <c r="E20" s="204">
        <f t="shared" ref="E20:H20" si="3">SUM(E16:E19)</f>
        <v>17525029046</v>
      </c>
      <c r="F20" s="204">
        <f t="shared" si="3"/>
        <v>3707800000</v>
      </c>
      <c r="G20" s="204">
        <f t="shared" si="3"/>
        <v>18670643498</v>
      </c>
      <c r="H20" s="204">
        <f t="shared" si="3"/>
        <v>4497575662</v>
      </c>
      <c r="J20" s="198"/>
    </row>
    <row r="21" spans="1:12" x14ac:dyDescent="0.4">
      <c r="A21" s="202"/>
      <c r="B21" s="202"/>
      <c r="C21" s="205"/>
      <c r="D21" s="205"/>
      <c r="E21" s="205"/>
      <c r="F21" s="205"/>
      <c r="G21" s="205"/>
      <c r="H21" s="205"/>
      <c r="I21" s="202"/>
      <c r="J21" s="202"/>
    </row>
    <row r="22" spans="1:12" x14ac:dyDescent="0.4">
      <c r="A22" s="202"/>
      <c r="B22" s="202"/>
      <c r="C22" s="205"/>
      <c r="D22" s="205"/>
      <c r="E22" s="205"/>
      <c r="F22" s="205"/>
      <c r="G22" s="205"/>
      <c r="H22" s="205"/>
      <c r="I22" s="202"/>
      <c r="J22" s="202"/>
    </row>
    <row r="23" spans="1:12" x14ac:dyDescent="0.4">
      <c r="C23" s="192" t="s">
        <v>384</v>
      </c>
    </row>
    <row r="24" spans="1:12" s="192" customFormat="1" x14ac:dyDescent="0.4">
      <c r="C24" s="314" t="s">
        <v>393</v>
      </c>
      <c r="D24" s="314" t="s">
        <v>396</v>
      </c>
      <c r="E24" s="315" t="s">
        <v>498</v>
      </c>
      <c r="F24" s="314"/>
      <c r="G24" s="314"/>
      <c r="H24" s="314"/>
    </row>
    <row r="25" spans="1:12" s="193" customFormat="1" x14ac:dyDescent="0.4">
      <c r="C25" s="314"/>
      <c r="D25" s="314"/>
      <c r="E25" s="194" t="s">
        <v>499</v>
      </c>
      <c r="F25" s="195" t="s">
        <v>500</v>
      </c>
      <c r="G25" s="195" t="s">
        <v>501</v>
      </c>
      <c r="H25" s="195" t="s">
        <v>502</v>
      </c>
    </row>
    <row r="26" spans="1:12" s="192" customFormat="1" x14ac:dyDescent="0.4">
      <c r="C26" s="196" t="s">
        <v>503</v>
      </c>
      <c r="D26" s="204">
        <f>SUM(E26:H26)</f>
        <v>8894732668</v>
      </c>
      <c r="E26" s="204">
        <f>E31</f>
        <v>6875694780</v>
      </c>
      <c r="F26" s="204"/>
      <c r="G26" s="204">
        <f>G31-G28+G32</f>
        <v>1997151081</v>
      </c>
      <c r="H26" s="204">
        <f>J26-E26-G26+K26</f>
        <v>21886807</v>
      </c>
      <c r="J26" s="198">
        <v>9551788668</v>
      </c>
      <c r="K26" s="198">
        <v>-657056000</v>
      </c>
      <c r="L26" s="200"/>
    </row>
    <row r="27" spans="1:12" s="192" customFormat="1" x14ac:dyDescent="0.4">
      <c r="C27" s="196" t="s">
        <v>504</v>
      </c>
      <c r="D27" s="204">
        <f>SUM(E27:H27)</f>
        <v>0</v>
      </c>
      <c r="E27" s="204"/>
      <c r="F27" s="204"/>
      <c r="G27" s="204"/>
      <c r="H27" s="204"/>
      <c r="J27" s="198">
        <v>0</v>
      </c>
    </row>
    <row r="28" spans="1:12" s="192" customFormat="1" x14ac:dyDescent="0.4">
      <c r="C28" s="196" t="s">
        <v>505</v>
      </c>
      <c r="D28" s="204">
        <f>SUM(E28:H28)</f>
        <v>14334</v>
      </c>
      <c r="E28" s="204"/>
      <c r="F28" s="204"/>
      <c r="G28" s="204">
        <f>J28</f>
        <v>14334</v>
      </c>
      <c r="H28" s="204"/>
      <c r="J28" s="198">
        <v>14334</v>
      </c>
    </row>
    <row r="29" spans="1:12" s="192" customFormat="1" x14ac:dyDescent="0.4">
      <c r="C29" s="196" t="s">
        <v>377</v>
      </c>
      <c r="D29" s="204">
        <f>SUM(E29:H29)</f>
        <v>0</v>
      </c>
      <c r="E29" s="204"/>
      <c r="F29" s="204"/>
      <c r="G29" s="204"/>
      <c r="H29" s="204"/>
      <c r="J29" s="198">
        <v>0</v>
      </c>
    </row>
    <row r="30" spans="1:12" s="192" customFormat="1" x14ac:dyDescent="0.4">
      <c r="C30" s="201" t="s">
        <v>342</v>
      </c>
      <c r="D30" s="204">
        <f>SUM(D26:D29)</f>
        <v>8894747002</v>
      </c>
      <c r="E30" s="204">
        <f t="shared" ref="E30:H30" si="4">SUM(E26:E29)</f>
        <v>6875694780</v>
      </c>
      <c r="F30" s="204">
        <f t="shared" si="4"/>
        <v>0</v>
      </c>
      <c r="G30" s="204">
        <f t="shared" si="4"/>
        <v>1997165415</v>
      </c>
      <c r="H30" s="204">
        <f t="shared" si="4"/>
        <v>21886807</v>
      </c>
      <c r="J30" s="198"/>
    </row>
    <row r="31" spans="1:12" x14ac:dyDescent="0.4">
      <c r="E31" s="206">
        <f>財源明細!I41</f>
        <v>6875694780</v>
      </c>
      <c r="F31" s="192">
        <v>0</v>
      </c>
      <c r="G31" s="206">
        <f>財源明細!F29</f>
        <v>1997165415</v>
      </c>
    </row>
    <row r="32" spans="1:12" x14ac:dyDescent="0.4">
      <c r="E32" s="206"/>
      <c r="G32" s="206"/>
    </row>
    <row r="33" spans="3:12" x14ac:dyDescent="0.4">
      <c r="C33" s="192" t="s">
        <v>385</v>
      </c>
    </row>
    <row r="34" spans="3:12" s="192" customFormat="1" x14ac:dyDescent="0.4">
      <c r="C34" s="314" t="s">
        <v>393</v>
      </c>
      <c r="D34" s="314" t="s">
        <v>396</v>
      </c>
      <c r="E34" s="315" t="s">
        <v>498</v>
      </c>
      <c r="F34" s="314"/>
      <c r="G34" s="314"/>
      <c r="H34" s="314"/>
    </row>
    <row r="35" spans="3:12" s="193" customFormat="1" x14ac:dyDescent="0.4">
      <c r="C35" s="314"/>
      <c r="D35" s="314"/>
      <c r="E35" s="194" t="s">
        <v>499</v>
      </c>
      <c r="F35" s="195" t="s">
        <v>500</v>
      </c>
      <c r="G35" s="195" t="s">
        <v>501</v>
      </c>
      <c r="H35" s="195" t="s">
        <v>502</v>
      </c>
    </row>
    <row r="36" spans="3:12" s="192" customFormat="1" x14ac:dyDescent="0.4">
      <c r="C36" s="196" t="s">
        <v>503</v>
      </c>
      <c r="D36" s="204">
        <f>SUM(E36:H36)</f>
        <v>6245998493</v>
      </c>
      <c r="E36" s="204">
        <f>E41</f>
        <v>2769975203</v>
      </c>
      <c r="F36" s="204"/>
      <c r="G36" s="204">
        <f>G41-G38+G42</f>
        <v>3478958428</v>
      </c>
      <c r="H36" s="204">
        <f>J36-E36-G36+K36</f>
        <v>-2935138</v>
      </c>
      <c r="J36" s="198">
        <v>7512925493</v>
      </c>
      <c r="K36" s="198">
        <v>-1266927000</v>
      </c>
      <c r="L36" s="200"/>
    </row>
    <row r="37" spans="3:12" s="192" customFormat="1" x14ac:dyDescent="0.4">
      <c r="C37" s="196" t="s">
        <v>504</v>
      </c>
      <c r="D37" s="204">
        <f>SUM(E37:H37)</f>
        <v>0</v>
      </c>
      <c r="E37" s="204"/>
      <c r="F37" s="204"/>
      <c r="G37" s="204"/>
      <c r="H37" s="204"/>
      <c r="J37" s="198">
        <v>0</v>
      </c>
    </row>
    <row r="38" spans="3:12" s="192" customFormat="1" x14ac:dyDescent="0.4">
      <c r="C38" s="196" t="s">
        <v>505</v>
      </c>
      <c r="D38" s="204">
        <f>SUM(E38:H38)</f>
        <v>142332275</v>
      </c>
      <c r="E38" s="204"/>
      <c r="F38" s="204"/>
      <c r="G38" s="204">
        <f>J38</f>
        <v>142332275</v>
      </c>
      <c r="H38" s="204"/>
      <c r="J38" s="198">
        <v>142332275</v>
      </c>
    </row>
    <row r="39" spans="3:12" s="192" customFormat="1" x14ac:dyDescent="0.4">
      <c r="C39" s="196" t="s">
        <v>377</v>
      </c>
      <c r="D39" s="204">
        <f>SUM(E39:H39)</f>
        <v>0</v>
      </c>
      <c r="E39" s="204"/>
      <c r="F39" s="204"/>
      <c r="G39" s="204"/>
      <c r="H39" s="204"/>
      <c r="J39" s="198">
        <v>0</v>
      </c>
    </row>
    <row r="40" spans="3:12" s="192" customFormat="1" x14ac:dyDescent="0.4">
      <c r="C40" s="201" t="s">
        <v>342</v>
      </c>
      <c r="D40" s="204">
        <f>SUM(D36:D39)</f>
        <v>6388330768</v>
      </c>
      <c r="E40" s="204">
        <f t="shared" ref="E40:H40" si="5">SUM(E36:E39)</f>
        <v>2769975203</v>
      </c>
      <c r="F40" s="204">
        <f t="shared" si="5"/>
        <v>0</v>
      </c>
      <c r="G40" s="204">
        <f t="shared" si="5"/>
        <v>3621290703</v>
      </c>
      <c r="H40" s="204">
        <f t="shared" si="5"/>
        <v>-2935138</v>
      </c>
      <c r="J40" s="198"/>
    </row>
    <row r="41" spans="3:12" x14ac:dyDescent="0.4">
      <c r="E41" s="206">
        <f>財源明細!J41</f>
        <v>2769975203</v>
      </c>
      <c r="F41" s="192">
        <v>0</v>
      </c>
      <c r="G41" s="206">
        <f>財源明細!F30+財源明細!F31</f>
        <v>3621290703</v>
      </c>
    </row>
    <row r="42" spans="3:12" x14ac:dyDescent="0.4">
      <c r="E42" s="206"/>
      <c r="G42" s="206"/>
    </row>
    <row r="43" spans="3:12" x14ac:dyDescent="0.4">
      <c r="C43" s="192" t="s">
        <v>386</v>
      </c>
    </row>
    <row r="44" spans="3:12" s="192" customFormat="1" x14ac:dyDescent="0.4">
      <c r="C44" s="314" t="s">
        <v>393</v>
      </c>
      <c r="D44" s="314" t="s">
        <v>396</v>
      </c>
      <c r="E44" s="315" t="s">
        <v>498</v>
      </c>
      <c r="F44" s="314"/>
      <c r="G44" s="314"/>
      <c r="H44" s="314"/>
    </row>
    <row r="45" spans="3:12" s="193" customFormat="1" x14ac:dyDescent="0.4">
      <c r="C45" s="314"/>
      <c r="D45" s="314"/>
      <c r="E45" s="194" t="s">
        <v>499</v>
      </c>
      <c r="F45" s="195" t="s">
        <v>500</v>
      </c>
      <c r="G45" s="195" t="s">
        <v>501</v>
      </c>
      <c r="H45" s="195" t="s">
        <v>502</v>
      </c>
    </row>
    <row r="46" spans="3:12" s="192" customFormat="1" x14ac:dyDescent="0.4">
      <c r="C46" s="196" t="s">
        <v>503</v>
      </c>
      <c r="D46" s="204">
        <f>SUM(E46:H46)</f>
        <v>987393594</v>
      </c>
      <c r="E46" s="204"/>
      <c r="F46" s="204"/>
      <c r="G46" s="204">
        <f>G51+G52</f>
        <v>990209400</v>
      </c>
      <c r="H46" s="204">
        <f>J46-E46-G46+K46</f>
        <v>-2815806</v>
      </c>
      <c r="J46" s="198">
        <v>1280107566</v>
      </c>
      <c r="K46" s="198">
        <v>-292713972</v>
      </c>
      <c r="L46" s="200"/>
    </row>
    <row r="47" spans="3:12" s="192" customFormat="1" x14ac:dyDescent="0.4">
      <c r="C47" s="196" t="s">
        <v>504</v>
      </c>
      <c r="D47" s="204">
        <f>SUM(E47:H47)</f>
        <v>0</v>
      </c>
      <c r="E47" s="204"/>
      <c r="F47" s="204"/>
      <c r="G47" s="204"/>
      <c r="H47" s="204"/>
      <c r="J47" s="198">
        <v>0</v>
      </c>
    </row>
    <row r="48" spans="3:12" s="192" customFormat="1" x14ac:dyDescent="0.4">
      <c r="C48" s="196" t="s">
        <v>505</v>
      </c>
      <c r="D48" s="204">
        <f>SUM(E48:H48)</f>
        <v>0</v>
      </c>
      <c r="E48" s="204"/>
      <c r="F48" s="204"/>
      <c r="G48" s="204"/>
      <c r="H48" s="204"/>
      <c r="J48" s="198">
        <v>0</v>
      </c>
    </row>
    <row r="49" spans="3:12" s="192" customFormat="1" x14ac:dyDescent="0.4">
      <c r="C49" s="196" t="s">
        <v>377</v>
      </c>
      <c r="D49" s="204">
        <f>SUM(E49:H49)</f>
        <v>0</v>
      </c>
      <c r="E49" s="204"/>
      <c r="F49" s="204"/>
      <c r="G49" s="204"/>
      <c r="H49" s="204"/>
      <c r="J49" s="198">
        <v>0</v>
      </c>
    </row>
    <row r="50" spans="3:12" s="192" customFormat="1" x14ac:dyDescent="0.4">
      <c r="C50" s="201" t="s">
        <v>342</v>
      </c>
      <c r="D50" s="204">
        <f>SUM(D46:D49)</f>
        <v>987393594</v>
      </c>
      <c r="E50" s="204">
        <f t="shared" ref="E50:H50" si="6">SUM(E46:E49)</f>
        <v>0</v>
      </c>
      <c r="F50" s="204">
        <f t="shared" si="6"/>
        <v>0</v>
      </c>
      <c r="G50" s="204">
        <f t="shared" si="6"/>
        <v>990209400</v>
      </c>
      <c r="H50" s="204">
        <f t="shared" si="6"/>
        <v>-2815806</v>
      </c>
      <c r="J50" s="198"/>
    </row>
    <row r="51" spans="3:12" x14ac:dyDescent="0.4">
      <c r="E51" s="192">
        <v>0</v>
      </c>
      <c r="F51" s="192">
        <v>0</v>
      </c>
      <c r="G51" s="206">
        <f>財源明細!F32</f>
        <v>990209400</v>
      </c>
    </row>
    <row r="52" spans="3:12" x14ac:dyDescent="0.4">
      <c r="G52" s="206"/>
    </row>
    <row r="53" spans="3:12" x14ac:dyDescent="0.4">
      <c r="C53" s="192" t="s">
        <v>387</v>
      </c>
    </row>
    <row r="54" spans="3:12" s="192" customFormat="1" x14ac:dyDescent="0.4">
      <c r="C54" s="314" t="s">
        <v>393</v>
      </c>
      <c r="D54" s="314" t="s">
        <v>396</v>
      </c>
      <c r="E54" s="315" t="s">
        <v>498</v>
      </c>
      <c r="F54" s="314"/>
      <c r="G54" s="314"/>
      <c r="H54" s="314"/>
    </row>
    <row r="55" spans="3:12" s="193" customFormat="1" x14ac:dyDescent="0.4">
      <c r="C55" s="314"/>
      <c r="D55" s="314"/>
      <c r="E55" s="194" t="s">
        <v>499</v>
      </c>
      <c r="F55" s="195" t="s">
        <v>500</v>
      </c>
      <c r="G55" s="195" t="s">
        <v>501</v>
      </c>
      <c r="H55" s="195" t="s">
        <v>502</v>
      </c>
    </row>
    <row r="56" spans="3:12" s="192" customFormat="1" x14ac:dyDescent="0.4">
      <c r="C56" s="196" t="s">
        <v>503</v>
      </c>
      <c r="D56" s="204">
        <f>SUM(E56:H56)</f>
        <v>66438659</v>
      </c>
      <c r="E56" s="204">
        <f>E61</f>
        <v>4686000</v>
      </c>
      <c r="F56" s="204">
        <f>F61-F57</f>
        <v>89990000</v>
      </c>
      <c r="G56" s="204">
        <f>G61+G62</f>
        <v>2000000</v>
      </c>
      <c r="H56" s="204">
        <f>J56-F56-G56-E56+K56</f>
        <v>-30237341</v>
      </c>
      <c r="J56" s="198">
        <v>234445659</v>
      </c>
      <c r="K56" s="198">
        <v>-168007000</v>
      </c>
      <c r="L56" s="200"/>
    </row>
    <row r="57" spans="3:12" s="192" customFormat="1" x14ac:dyDescent="0.4">
      <c r="C57" s="196" t="s">
        <v>504</v>
      </c>
      <c r="D57" s="204">
        <f>SUM(E57:H57)</f>
        <v>7810000</v>
      </c>
      <c r="E57" s="204"/>
      <c r="F57" s="204">
        <f>J57</f>
        <v>7810000</v>
      </c>
      <c r="G57" s="204"/>
      <c r="H57" s="204"/>
      <c r="J57" s="198">
        <v>7810000</v>
      </c>
    </row>
    <row r="58" spans="3:12" s="192" customFormat="1" x14ac:dyDescent="0.4">
      <c r="C58" s="196" t="s">
        <v>505</v>
      </c>
      <c r="D58" s="204">
        <f>SUM(E58:H58)</f>
        <v>0</v>
      </c>
      <c r="E58" s="204"/>
      <c r="F58" s="204"/>
      <c r="G58" s="204"/>
      <c r="H58" s="204"/>
      <c r="J58" s="198">
        <v>0</v>
      </c>
    </row>
    <row r="59" spans="3:12" s="192" customFormat="1" x14ac:dyDescent="0.4">
      <c r="C59" s="196" t="s">
        <v>377</v>
      </c>
      <c r="D59" s="204">
        <f>SUM(E59:H59)</f>
        <v>0</v>
      </c>
      <c r="E59" s="204"/>
      <c r="F59" s="204"/>
      <c r="G59" s="204"/>
      <c r="H59" s="204"/>
      <c r="J59" s="198">
        <v>0</v>
      </c>
    </row>
    <row r="60" spans="3:12" s="192" customFormat="1" x14ac:dyDescent="0.4">
      <c r="C60" s="201" t="s">
        <v>342</v>
      </c>
      <c r="D60" s="204">
        <f>SUM(D56:D59)</f>
        <v>74248659</v>
      </c>
      <c r="E60" s="204">
        <f t="shared" ref="E60:H60" si="7">SUM(E56:E59)</f>
        <v>4686000</v>
      </c>
      <c r="F60" s="204">
        <f t="shared" si="7"/>
        <v>97800000</v>
      </c>
      <c r="G60" s="204">
        <f t="shared" si="7"/>
        <v>2000000</v>
      </c>
      <c r="H60" s="204">
        <f t="shared" si="7"/>
        <v>-30237341</v>
      </c>
      <c r="J60" s="198"/>
    </row>
    <row r="61" spans="3:12" x14ac:dyDescent="0.4">
      <c r="E61" s="198">
        <f>財源明細!K41</f>
        <v>4686000</v>
      </c>
      <c r="F61" s="206">
        <v>97800000</v>
      </c>
      <c r="G61" s="206">
        <f>財源明細!F33</f>
        <v>2000000</v>
      </c>
    </row>
    <row r="62" spans="3:12" x14ac:dyDescent="0.4">
      <c r="F62" s="206"/>
      <c r="G62" s="206"/>
    </row>
    <row r="63" spans="3:12" x14ac:dyDescent="0.4">
      <c r="C63" s="192" t="s">
        <v>388</v>
      </c>
    </row>
    <row r="64" spans="3:12" s="192" customFormat="1" x14ac:dyDescent="0.4">
      <c r="C64" s="314" t="s">
        <v>393</v>
      </c>
      <c r="D64" s="314" t="s">
        <v>396</v>
      </c>
      <c r="E64" s="315" t="s">
        <v>498</v>
      </c>
      <c r="F64" s="314"/>
      <c r="G64" s="314"/>
      <c r="H64" s="314"/>
    </row>
    <row r="65" spans="3:12" s="193" customFormat="1" x14ac:dyDescent="0.4">
      <c r="C65" s="314"/>
      <c r="D65" s="314"/>
      <c r="E65" s="194" t="s">
        <v>499</v>
      </c>
      <c r="F65" s="195" t="s">
        <v>500</v>
      </c>
      <c r="G65" s="195" t="s">
        <v>501</v>
      </c>
      <c r="H65" s="195" t="s">
        <v>502</v>
      </c>
    </row>
    <row r="66" spans="3:12" s="192" customFormat="1" x14ac:dyDescent="0.4">
      <c r="C66" s="196" t="s">
        <v>503</v>
      </c>
      <c r="D66" s="204">
        <f>SUM(E66:H66)</f>
        <v>-11205184</v>
      </c>
      <c r="E66" s="204"/>
      <c r="F66" s="204"/>
      <c r="G66" s="204">
        <f>G71-G67+G72</f>
        <v>0</v>
      </c>
      <c r="H66" s="204">
        <f>J66-E66-G66+K66</f>
        <v>-11205184</v>
      </c>
      <c r="J66" s="198">
        <v>28777816</v>
      </c>
      <c r="K66" s="198">
        <v>-39983000</v>
      </c>
      <c r="L66" s="200"/>
    </row>
    <row r="67" spans="3:12" s="192" customFormat="1" x14ac:dyDescent="0.4">
      <c r="C67" s="196" t="s">
        <v>504</v>
      </c>
      <c r="D67" s="204">
        <f>SUM(E67:H67)</f>
        <v>0</v>
      </c>
      <c r="E67" s="204"/>
      <c r="F67" s="204"/>
      <c r="G67" s="204">
        <f>J67</f>
        <v>0</v>
      </c>
      <c r="H67" s="204"/>
      <c r="J67" s="198">
        <v>0</v>
      </c>
    </row>
    <row r="68" spans="3:12" s="192" customFormat="1" x14ac:dyDescent="0.4">
      <c r="C68" s="196" t="s">
        <v>505</v>
      </c>
      <c r="D68" s="204">
        <f>SUM(E68:H68)</f>
        <v>0</v>
      </c>
      <c r="E68" s="204"/>
      <c r="F68" s="204"/>
      <c r="G68" s="204"/>
      <c r="H68" s="204"/>
      <c r="J68" s="198">
        <v>0</v>
      </c>
    </row>
    <row r="69" spans="3:12" s="192" customFormat="1" x14ac:dyDescent="0.4">
      <c r="C69" s="196" t="s">
        <v>377</v>
      </c>
      <c r="D69" s="204">
        <f>SUM(E69:H69)</f>
        <v>0</v>
      </c>
      <c r="E69" s="204"/>
      <c r="F69" s="204"/>
      <c r="G69" s="204"/>
      <c r="H69" s="204"/>
      <c r="J69" s="198">
        <v>0</v>
      </c>
    </row>
    <row r="70" spans="3:12" s="192" customFormat="1" x14ac:dyDescent="0.4">
      <c r="C70" s="201" t="s">
        <v>342</v>
      </c>
      <c r="D70" s="204">
        <f>SUM(D66:D69)</f>
        <v>-11205184</v>
      </c>
      <c r="E70" s="204">
        <f t="shared" ref="E70:H70" si="8">SUM(E66:E69)</f>
        <v>0</v>
      </c>
      <c r="F70" s="204">
        <f t="shared" si="8"/>
        <v>0</v>
      </c>
      <c r="G70" s="204">
        <f t="shared" si="8"/>
        <v>0</v>
      </c>
      <c r="H70" s="204">
        <f t="shared" si="8"/>
        <v>-11205184</v>
      </c>
      <c r="J70" s="198"/>
    </row>
    <row r="71" spans="3:12" x14ac:dyDescent="0.4">
      <c r="E71" s="192">
        <v>0</v>
      </c>
      <c r="F71" s="192">
        <v>0</v>
      </c>
      <c r="G71" s="206">
        <v>0</v>
      </c>
    </row>
    <row r="72" spans="3:12" x14ac:dyDescent="0.4">
      <c r="G72" s="206"/>
    </row>
    <row r="73" spans="3:12" x14ac:dyDescent="0.4">
      <c r="C73" s="192" t="s">
        <v>346</v>
      </c>
    </row>
    <row r="74" spans="3:12" s="192" customFormat="1" x14ac:dyDescent="0.4">
      <c r="C74" s="314" t="s">
        <v>393</v>
      </c>
      <c r="D74" s="314" t="s">
        <v>396</v>
      </c>
      <c r="E74" s="315" t="s">
        <v>498</v>
      </c>
      <c r="F74" s="314"/>
      <c r="G74" s="314"/>
      <c r="H74" s="314"/>
    </row>
    <row r="75" spans="3:12" s="193" customFormat="1" x14ac:dyDescent="0.4">
      <c r="C75" s="314"/>
      <c r="D75" s="314"/>
      <c r="E75" s="194" t="s">
        <v>499</v>
      </c>
      <c r="F75" s="195" t="s">
        <v>500</v>
      </c>
      <c r="G75" s="195" t="s">
        <v>501</v>
      </c>
      <c r="H75" s="195" t="s">
        <v>502</v>
      </c>
    </row>
    <row r="76" spans="3:12" s="192" customFormat="1" x14ac:dyDescent="0.4">
      <c r="C76" s="196" t="s">
        <v>503</v>
      </c>
      <c r="D76" s="204">
        <f>SUM(E76:H76)</f>
        <v>321518401</v>
      </c>
      <c r="E76" s="204">
        <f>E81</f>
        <v>33089760</v>
      </c>
      <c r="F76" s="204"/>
      <c r="G76" s="204"/>
      <c r="H76" s="204">
        <f>J76-E76-G76+K76</f>
        <v>288428641</v>
      </c>
      <c r="J76" s="198">
        <v>602077401</v>
      </c>
      <c r="K76" s="198">
        <v>-280559000</v>
      </c>
      <c r="L76" s="200"/>
    </row>
    <row r="77" spans="3:12" s="192" customFormat="1" x14ac:dyDescent="0.4">
      <c r="C77" s="196" t="s">
        <v>504</v>
      </c>
      <c r="D77" s="204">
        <f>SUM(E77:H77)</f>
        <v>814886790</v>
      </c>
      <c r="E77" s="204"/>
      <c r="F77" s="204">
        <f>F81</f>
        <v>304600000</v>
      </c>
      <c r="G77" s="204">
        <f>G81-G78</f>
        <v>416501970</v>
      </c>
      <c r="H77" s="204">
        <f>J77-F77-G77</f>
        <v>93784820</v>
      </c>
      <c r="J77" s="198">
        <v>814886790</v>
      </c>
    </row>
    <row r="78" spans="3:12" s="192" customFormat="1" x14ac:dyDescent="0.4">
      <c r="C78" s="196" t="s">
        <v>505</v>
      </c>
      <c r="D78" s="204">
        <f>SUM(E78:H78)</f>
        <v>2001721</v>
      </c>
      <c r="E78" s="204"/>
      <c r="F78" s="204"/>
      <c r="G78" s="204">
        <f>J78</f>
        <v>2001721</v>
      </c>
      <c r="H78" s="204"/>
      <c r="J78" s="198">
        <v>2001721</v>
      </c>
    </row>
    <row r="79" spans="3:12" s="192" customFormat="1" x14ac:dyDescent="0.4">
      <c r="C79" s="196" t="s">
        <v>377</v>
      </c>
      <c r="D79" s="204">
        <f>SUM(E79:H79)</f>
        <v>0</v>
      </c>
      <c r="E79" s="204"/>
      <c r="F79" s="204"/>
      <c r="G79" s="204"/>
      <c r="H79" s="204">
        <f>J79+K79</f>
        <v>0</v>
      </c>
      <c r="J79" s="198">
        <v>90391000</v>
      </c>
      <c r="K79" s="206">
        <f>-J79</f>
        <v>-90391000</v>
      </c>
    </row>
    <row r="80" spans="3:12" s="192" customFormat="1" x14ac:dyDescent="0.4">
      <c r="C80" s="201" t="s">
        <v>342</v>
      </c>
      <c r="D80" s="204">
        <f>SUM(D76:D79)</f>
        <v>1138406912</v>
      </c>
      <c r="E80" s="204">
        <f t="shared" ref="E80:H80" si="9">SUM(E76:E79)</f>
        <v>33089760</v>
      </c>
      <c r="F80" s="204">
        <f t="shared" si="9"/>
        <v>304600000</v>
      </c>
      <c r="G80" s="204">
        <f t="shared" si="9"/>
        <v>418503691</v>
      </c>
      <c r="H80" s="204">
        <f t="shared" si="9"/>
        <v>382213461</v>
      </c>
      <c r="J80" s="198"/>
    </row>
    <row r="81" spans="5:7" x14ac:dyDescent="0.4">
      <c r="E81" s="198">
        <f>財源明細!L41</f>
        <v>33089760</v>
      </c>
      <c r="F81" s="206">
        <v>304600000</v>
      </c>
      <c r="G81" s="206">
        <f>財源明細!F34</f>
        <v>418503691</v>
      </c>
    </row>
    <row r="82" spans="5:7" x14ac:dyDescent="0.4">
      <c r="G82" s="206"/>
    </row>
  </sheetData>
  <mergeCells count="26">
    <mergeCell ref="C14:C15"/>
    <mergeCell ref="D14:D15"/>
    <mergeCell ref="E14:H14"/>
    <mergeCell ref="C2:E2"/>
    <mergeCell ref="F2:H2"/>
    <mergeCell ref="C3:C4"/>
    <mergeCell ref="D3:D4"/>
    <mergeCell ref="E3:H3"/>
    <mergeCell ref="C24:C25"/>
    <mergeCell ref="D24:D25"/>
    <mergeCell ref="E24:H24"/>
    <mergeCell ref="C34:C35"/>
    <mergeCell ref="D34:D35"/>
    <mergeCell ref="E34:H34"/>
    <mergeCell ref="C44:C45"/>
    <mergeCell ref="D44:D45"/>
    <mergeCell ref="E44:H44"/>
    <mergeCell ref="C54:C55"/>
    <mergeCell ref="D54:D55"/>
    <mergeCell ref="E54:H54"/>
    <mergeCell ref="C64:C65"/>
    <mergeCell ref="D64:D65"/>
    <mergeCell ref="E64:H64"/>
    <mergeCell ref="C74:C75"/>
    <mergeCell ref="D74:D75"/>
    <mergeCell ref="E74:H74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F261-4F50-4240-BB20-0A2F1E2961EA}">
  <dimension ref="A1:C9"/>
  <sheetViews>
    <sheetView view="pageBreakPreview" zoomScale="200" zoomScaleNormal="178" zoomScaleSheetLayoutView="200" workbookViewId="0">
      <selection sqref="A1:D1"/>
    </sheetView>
  </sheetViews>
  <sheetFormatPr defaultColWidth="9" defaultRowHeight="13.5" x14ac:dyDescent="0.4"/>
  <cols>
    <col min="1" max="1" width="0.375" style="36" customWidth="1"/>
    <col min="2" max="2" width="20.625" style="36" customWidth="1"/>
    <col min="3" max="3" width="10.625" style="72" customWidth="1"/>
    <col min="4" max="4" width="0.375" style="36" customWidth="1"/>
    <col min="5" max="16384" width="9" style="36"/>
  </cols>
  <sheetData>
    <row r="1" spans="1:3" ht="24.75" customHeight="1" x14ac:dyDescent="0.4"/>
    <row r="2" spans="1:3" ht="10.5" customHeight="1" x14ac:dyDescent="0.4">
      <c r="B2" s="319" t="s">
        <v>506</v>
      </c>
      <c r="C2" s="319"/>
    </row>
    <row r="3" spans="1:3" ht="9.75" customHeight="1" x14ac:dyDescent="0.4">
      <c r="B3" s="207" t="s">
        <v>507</v>
      </c>
      <c r="C3" s="208" t="s">
        <v>213</v>
      </c>
    </row>
    <row r="4" spans="1:3" ht="19.149999999999999" customHeight="1" x14ac:dyDescent="0.4">
      <c r="A4" s="38"/>
      <c r="B4" s="209" t="s">
        <v>246</v>
      </c>
      <c r="C4" s="210" t="s">
        <v>375</v>
      </c>
    </row>
    <row r="5" spans="1:3" ht="15" customHeight="1" x14ac:dyDescent="0.4">
      <c r="A5" s="38"/>
      <c r="B5" s="211" t="s">
        <v>508</v>
      </c>
      <c r="C5" s="212">
        <v>0</v>
      </c>
    </row>
    <row r="6" spans="1:3" ht="15" customHeight="1" x14ac:dyDescent="0.4">
      <c r="A6" s="38"/>
      <c r="B6" s="211" t="s">
        <v>509</v>
      </c>
      <c r="C6" s="212">
        <v>3809154480</v>
      </c>
    </row>
    <row r="7" spans="1:3" ht="15" customHeight="1" x14ac:dyDescent="0.4">
      <c r="A7" s="38"/>
      <c r="B7" s="211" t="s">
        <v>510</v>
      </c>
      <c r="C7" s="212">
        <v>0</v>
      </c>
    </row>
    <row r="8" spans="1:3" ht="15" customHeight="1" x14ac:dyDescent="0.4">
      <c r="A8" s="38"/>
      <c r="B8" s="213" t="s">
        <v>226</v>
      </c>
      <c r="C8" s="212">
        <f>SUM(C5:C7)</f>
        <v>3809154480</v>
      </c>
    </row>
    <row r="9" spans="1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74</v>
      </c>
    </row>
    <row r="2" spans="1:5" ht="21" x14ac:dyDescent="0.15">
      <c r="A2" s="214" t="s">
        <v>75</v>
      </c>
      <c r="B2" s="215"/>
      <c r="C2" s="215"/>
      <c r="D2" s="215"/>
      <c r="E2" s="215"/>
    </row>
    <row r="3" spans="1:5" ht="13.5" x14ac:dyDescent="0.15">
      <c r="A3" s="216" t="s">
        <v>76</v>
      </c>
      <c r="B3" s="215"/>
      <c r="C3" s="215"/>
      <c r="D3" s="215"/>
      <c r="E3" s="215"/>
    </row>
    <row r="4" spans="1:5" ht="13.5" x14ac:dyDescent="0.15">
      <c r="A4" s="216" t="s">
        <v>77</v>
      </c>
      <c r="B4" s="215"/>
      <c r="C4" s="215"/>
      <c r="D4" s="215"/>
      <c r="E4" s="215"/>
    </row>
    <row r="5" spans="1:5" ht="17.100000000000001" customHeight="1" x14ac:dyDescent="0.15">
      <c r="E5" s="12" t="s">
        <v>3</v>
      </c>
    </row>
    <row r="6" spans="1:5" ht="27" customHeight="1" x14ac:dyDescent="0.15">
      <c r="A6" s="223" t="s">
        <v>4</v>
      </c>
      <c r="B6" s="223"/>
      <c r="C6" s="223"/>
      <c r="D6" s="223" t="s">
        <v>5</v>
      </c>
      <c r="E6" s="223"/>
    </row>
    <row r="7" spans="1:5" ht="17.100000000000001" customHeight="1" x14ac:dyDescent="0.15">
      <c r="A7" s="217" t="s">
        <v>78</v>
      </c>
      <c r="B7" s="217"/>
      <c r="C7" s="217"/>
      <c r="D7" s="218">
        <v>57927</v>
      </c>
      <c r="E7" s="219"/>
    </row>
    <row r="8" spans="1:5" ht="17.100000000000001" customHeight="1" x14ac:dyDescent="0.15">
      <c r="A8" s="217" t="s">
        <v>79</v>
      </c>
      <c r="B8" s="217"/>
      <c r="C8" s="217"/>
      <c r="D8" s="218">
        <v>20012</v>
      </c>
      <c r="E8" s="219"/>
    </row>
    <row r="9" spans="1:5" ht="17.100000000000001" customHeight="1" x14ac:dyDescent="0.15">
      <c r="A9" s="217" t="s">
        <v>80</v>
      </c>
      <c r="B9" s="217"/>
      <c r="C9" s="217"/>
      <c r="D9" s="218">
        <v>6074</v>
      </c>
      <c r="E9" s="219"/>
    </row>
    <row r="10" spans="1:5" ht="17.100000000000001" customHeight="1" x14ac:dyDescent="0.15">
      <c r="A10" s="217" t="s">
        <v>81</v>
      </c>
      <c r="B10" s="217"/>
      <c r="C10" s="217"/>
      <c r="D10" s="218">
        <v>5390</v>
      </c>
      <c r="E10" s="219"/>
    </row>
    <row r="11" spans="1:5" ht="17.100000000000001" customHeight="1" x14ac:dyDescent="0.15">
      <c r="A11" s="217" t="s">
        <v>82</v>
      </c>
      <c r="B11" s="217"/>
      <c r="C11" s="217"/>
      <c r="D11" s="218">
        <v>401</v>
      </c>
      <c r="E11" s="219"/>
    </row>
    <row r="12" spans="1:5" ht="17.100000000000001" customHeight="1" x14ac:dyDescent="0.15">
      <c r="A12" s="217" t="s">
        <v>83</v>
      </c>
      <c r="B12" s="217"/>
      <c r="C12" s="217"/>
      <c r="D12" s="218" t="s">
        <v>12</v>
      </c>
      <c r="E12" s="219"/>
    </row>
    <row r="13" spans="1:5" ht="17.100000000000001" customHeight="1" x14ac:dyDescent="0.15">
      <c r="A13" s="217" t="s">
        <v>23</v>
      </c>
      <c r="B13" s="217"/>
      <c r="C13" s="217"/>
      <c r="D13" s="218">
        <v>283</v>
      </c>
      <c r="E13" s="219"/>
    </row>
    <row r="14" spans="1:5" ht="17.100000000000001" customHeight="1" x14ac:dyDescent="0.15">
      <c r="A14" s="217" t="s">
        <v>84</v>
      </c>
      <c r="B14" s="217"/>
      <c r="C14" s="217"/>
      <c r="D14" s="218">
        <v>13176</v>
      </c>
      <c r="E14" s="219"/>
    </row>
    <row r="15" spans="1:5" ht="17.100000000000001" customHeight="1" x14ac:dyDescent="0.15">
      <c r="A15" s="217" t="s">
        <v>85</v>
      </c>
      <c r="B15" s="217"/>
      <c r="C15" s="217"/>
      <c r="D15" s="218">
        <v>5624</v>
      </c>
      <c r="E15" s="219"/>
    </row>
    <row r="16" spans="1:5" ht="17.100000000000001" customHeight="1" x14ac:dyDescent="0.15">
      <c r="A16" s="217" t="s">
        <v>86</v>
      </c>
      <c r="B16" s="217"/>
      <c r="C16" s="217"/>
      <c r="D16" s="218">
        <v>434</v>
      </c>
      <c r="E16" s="219"/>
    </row>
    <row r="17" spans="1:5" ht="17.100000000000001" customHeight="1" x14ac:dyDescent="0.15">
      <c r="A17" s="217" t="s">
        <v>87</v>
      </c>
      <c r="B17" s="217"/>
      <c r="C17" s="217"/>
      <c r="D17" s="218">
        <v>7118</v>
      </c>
      <c r="E17" s="219"/>
    </row>
    <row r="18" spans="1:5" ht="17.100000000000001" customHeight="1" x14ac:dyDescent="0.15">
      <c r="A18" s="217" t="s">
        <v>23</v>
      </c>
      <c r="B18" s="217"/>
      <c r="C18" s="217"/>
      <c r="D18" s="218" t="s">
        <v>12</v>
      </c>
      <c r="E18" s="219"/>
    </row>
    <row r="19" spans="1:5" ht="17.100000000000001" customHeight="1" x14ac:dyDescent="0.15">
      <c r="A19" s="217" t="s">
        <v>88</v>
      </c>
      <c r="B19" s="217"/>
      <c r="C19" s="217"/>
      <c r="D19" s="218">
        <v>761</v>
      </c>
      <c r="E19" s="219"/>
    </row>
    <row r="20" spans="1:5" ht="17.100000000000001" customHeight="1" x14ac:dyDescent="0.15">
      <c r="A20" s="217" t="s">
        <v>89</v>
      </c>
      <c r="B20" s="217"/>
      <c r="C20" s="217"/>
      <c r="D20" s="218">
        <v>324</v>
      </c>
      <c r="E20" s="219"/>
    </row>
    <row r="21" spans="1:5" ht="17.100000000000001" customHeight="1" x14ac:dyDescent="0.15">
      <c r="A21" s="217" t="s">
        <v>90</v>
      </c>
      <c r="B21" s="217"/>
      <c r="C21" s="217"/>
      <c r="D21" s="218">
        <v>6</v>
      </c>
      <c r="E21" s="219"/>
    </row>
    <row r="22" spans="1:5" ht="17.100000000000001" customHeight="1" x14ac:dyDescent="0.15">
      <c r="A22" s="217" t="s">
        <v>23</v>
      </c>
      <c r="B22" s="217"/>
      <c r="C22" s="217"/>
      <c r="D22" s="218">
        <v>431</v>
      </c>
      <c r="E22" s="219"/>
    </row>
    <row r="23" spans="1:5" ht="17.100000000000001" customHeight="1" x14ac:dyDescent="0.15">
      <c r="A23" s="217" t="s">
        <v>91</v>
      </c>
      <c r="B23" s="217"/>
      <c r="C23" s="217"/>
      <c r="D23" s="218">
        <v>37916</v>
      </c>
      <c r="E23" s="219"/>
    </row>
    <row r="24" spans="1:5" ht="17.100000000000001" customHeight="1" x14ac:dyDescent="0.15">
      <c r="A24" s="217" t="s">
        <v>92</v>
      </c>
      <c r="B24" s="217"/>
      <c r="C24" s="217"/>
      <c r="D24" s="218">
        <v>32123</v>
      </c>
      <c r="E24" s="219"/>
    </row>
    <row r="25" spans="1:5" ht="17.100000000000001" customHeight="1" x14ac:dyDescent="0.15">
      <c r="A25" s="217" t="s">
        <v>93</v>
      </c>
      <c r="B25" s="217"/>
      <c r="C25" s="217"/>
      <c r="D25" s="218">
        <v>5668</v>
      </c>
      <c r="E25" s="219"/>
    </row>
    <row r="26" spans="1:5" ht="17.100000000000001" customHeight="1" x14ac:dyDescent="0.15">
      <c r="A26" s="217" t="s">
        <v>31</v>
      </c>
      <c r="B26" s="217"/>
      <c r="C26" s="217"/>
      <c r="D26" s="218">
        <v>125</v>
      </c>
      <c r="E26" s="219"/>
    </row>
    <row r="27" spans="1:5" ht="17.100000000000001" customHeight="1" x14ac:dyDescent="0.15">
      <c r="A27" s="217" t="s">
        <v>94</v>
      </c>
      <c r="B27" s="217"/>
      <c r="C27" s="217"/>
      <c r="D27" s="218">
        <v>2547</v>
      </c>
      <c r="E27" s="219"/>
    </row>
    <row r="28" spans="1:5" ht="17.100000000000001" customHeight="1" x14ac:dyDescent="0.15">
      <c r="A28" s="217" t="s">
        <v>95</v>
      </c>
      <c r="B28" s="217"/>
      <c r="C28" s="217"/>
      <c r="D28" s="218">
        <v>1074</v>
      </c>
      <c r="E28" s="219"/>
    </row>
    <row r="29" spans="1:5" ht="17.100000000000001" customHeight="1" x14ac:dyDescent="0.15">
      <c r="A29" s="217" t="s">
        <v>49</v>
      </c>
      <c r="B29" s="217"/>
      <c r="C29" s="217"/>
      <c r="D29" s="218">
        <v>1474</v>
      </c>
      <c r="E29" s="219"/>
    </row>
    <row r="30" spans="1:5" ht="17.100000000000001" customHeight="1" x14ac:dyDescent="0.15">
      <c r="A30" s="220" t="s">
        <v>96</v>
      </c>
      <c r="B30" s="220"/>
      <c r="C30" s="220"/>
      <c r="D30" s="221">
        <v>55380</v>
      </c>
      <c r="E30" s="222"/>
    </row>
    <row r="31" spans="1:5" ht="17.100000000000001" customHeight="1" x14ac:dyDescent="0.15">
      <c r="A31" s="217" t="s">
        <v>97</v>
      </c>
      <c r="B31" s="217"/>
      <c r="C31" s="217"/>
      <c r="D31" s="218">
        <v>218</v>
      </c>
      <c r="E31" s="219"/>
    </row>
    <row r="32" spans="1:5" ht="17.100000000000001" customHeight="1" x14ac:dyDescent="0.15">
      <c r="A32" s="217" t="s">
        <v>98</v>
      </c>
      <c r="B32" s="217"/>
      <c r="C32" s="217"/>
      <c r="D32" s="218">
        <v>200</v>
      </c>
      <c r="E32" s="219"/>
    </row>
    <row r="33" spans="1:5" ht="17.100000000000001" customHeight="1" x14ac:dyDescent="0.15">
      <c r="A33" s="217" t="s">
        <v>99</v>
      </c>
      <c r="B33" s="217"/>
      <c r="C33" s="217"/>
      <c r="D33" s="218">
        <v>18</v>
      </c>
      <c r="E33" s="219"/>
    </row>
    <row r="34" spans="1:5" ht="17.100000000000001" customHeight="1" x14ac:dyDescent="0.15">
      <c r="A34" s="217" t="s">
        <v>100</v>
      </c>
      <c r="B34" s="217"/>
      <c r="C34" s="217"/>
      <c r="D34" s="218" t="s">
        <v>12</v>
      </c>
      <c r="E34" s="219"/>
    </row>
    <row r="35" spans="1:5" ht="17.100000000000001" customHeight="1" x14ac:dyDescent="0.15">
      <c r="A35" s="217" t="s">
        <v>49</v>
      </c>
      <c r="B35" s="217"/>
      <c r="C35" s="217"/>
      <c r="D35" s="218">
        <v>0</v>
      </c>
      <c r="E35" s="219"/>
    </row>
    <row r="36" spans="1:5" ht="17.100000000000001" customHeight="1" x14ac:dyDescent="0.15">
      <c r="A36" s="217" t="s">
        <v>101</v>
      </c>
      <c r="B36" s="217"/>
      <c r="C36" s="217"/>
      <c r="D36" s="218">
        <v>4</v>
      </c>
      <c r="E36" s="219"/>
    </row>
    <row r="37" spans="1:5" ht="17.100000000000001" customHeight="1" x14ac:dyDescent="0.15">
      <c r="A37" s="217" t="s">
        <v>102</v>
      </c>
      <c r="B37" s="217"/>
      <c r="C37" s="217"/>
      <c r="D37" s="218">
        <v>4</v>
      </c>
      <c r="E37" s="219"/>
    </row>
    <row r="38" spans="1:5" ht="17.100000000000001" customHeight="1" x14ac:dyDescent="0.15">
      <c r="A38" s="217" t="s">
        <v>49</v>
      </c>
      <c r="B38" s="217"/>
      <c r="C38" s="217"/>
      <c r="D38" s="218" t="s">
        <v>12</v>
      </c>
      <c r="E38" s="219"/>
    </row>
    <row r="39" spans="1:5" ht="17.100000000000001" customHeight="1" x14ac:dyDescent="0.15">
      <c r="A39" s="220" t="s">
        <v>103</v>
      </c>
      <c r="B39" s="220"/>
      <c r="C39" s="220"/>
      <c r="D39" s="221">
        <v>55594</v>
      </c>
      <c r="E39" s="222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10"/>
    </row>
    <row r="42" spans="1:5" x14ac:dyDescent="0.15">
      <c r="A42" s="10"/>
    </row>
    <row r="43" spans="1:5" x14ac:dyDescent="0.15">
      <c r="A43" s="10"/>
    </row>
  </sheetData>
  <mergeCells count="71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0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1" t="s">
        <v>104</v>
      </c>
    </row>
    <row r="2" spans="1:5" ht="21" x14ac:dyDescent="0.15">
      <c r="A2" s="214" t="s">
        <v>105</v>
      </c>
      <c r="B2" s="215"/>
      <c r="C2" s="215"/>
      <c r="D2" s="215"/>
      <c r="E2" s="215"/>
    </row>
    <row r="3" spans="1:5" ht="13.5" x14ac:dyDescent="0.15">
      <c r="A3" s="216" t="s">
        <v>76</v>
      </c>
      <c r="B3" s="215"/>
      <c r="C3" s="215"/>
      <c r="D3" s="215"/>
      <c r="E3" s="215"/>
    </row>
    <row r="4" spans="1:5" ht="13.5" x14ac:dyDescent="0.15">
      <c r="A4" s="216" t="s">
        <v>77</v>
      </c>
      <c r="B4" s="215"/>
      <c r="C4" s="215"/>
      <c r="D4" s="215"/>
      <c r="E4" s="215"/>
    </row>
    <row r="5" spans="1:5" ht="17.100000000000001" customHeight="1" x14ac:dyDescent="0.15">
      <c r="E5" s="12" t="s">
        <v>3</v>
      </c>
    </row>
    <row r="6" spans="1:5" ht="13.5" x14ac:dyDescent="0.15">
      <c r="A6" s="224" t="s">
        <v>4</v>
      </c>
      <c r="B6" s="224" t="s">
        <v>106</v>
      </c>
      <c r="C6" s="225"/>
      <c r="D6" s="225"/>
      <c r="E6" s="226"/>
    </row>
    <row r="7" spans="1:5" ht="27" customHeight="1" x14ac:dyDescent="0.15">
      <c r="A7" s="223"/>
      <c r="B7" s="223"/>
      <c r="C7" s="13" t="s">
        <v>107</v>
      </c>
      <c r="D7" s="13" t="s">
        <v>108</v>
      </c>
      <c r="E7" s="7" t="s">
        <v>109</v>
      </c>
    </row>
    <row r="8" spans="1:5" ht="17.100000000000001" customHeight="1" x14ac:dyDescent="0.15">
      <c r="A8" s="1" t="s">
        <v>110</v>
      </c>
      <c r="B8" s="4">
        <v>105063</v>
      </c>
      <c r="C8" s="4">
        <v>165179</v>
      </c>
      <c r="D8" s="4">
        <v>-60116</v>
      </c>
      <c r="E8" s="4" t="s">
        <v>12</v>
      </c>
    </row>
    <row r="9" spans="1:5" ht="17.100000000000001" customHeight="1" x14ac:dyDescent="0.15">
      <c r="A9" s="2" t="s">
        <v>111</v>
      </c>
      <c r="B9" s="6">
        <v>-55594</v>
      </c>
      <c r="C9" s="3"/>
      <c r="D9" s="6">
        <v>-55594</v>
      </c>
      <c r="E9" s="6" t="s">
        <v>12</v>
      </c>
    </row>
    <row r="10" spans="1:5" ht="17.100000000000001" customHeight="1" x14ac:dyDescent="0.15">
      <c r="A10" s="2" t="s">
        <v>112</v>
      </c>
      <c r="B10" s="6">
        <v>52908</v>
      </c>
      <c r="C10" s="3"/>
      <c r="D10" s="6">
        <v>52908</v>
      </c>
      <c r="E10" s="6" t="s">
        <v>12</v>
      </c>
    </row>
    <row r="11" spans="1:5" ht="17.100000000000001" customHeight="1" x14ac:dyDescent="0.15">
      <c r="A11" s="2" t="s">
        <v>113</v>
      </c>
      <c r="B11" s="6">
        <v>25700</v>
      </c>
      <c r="C11" s="3"/>
      <c r="D11" s="6">
        <v>25700</v>
      </c>
      <c r="E11" s="6" t="s">
        <v>12</v>
      </c>
    </row>
    <row r="12" spans="1:5" ht="17.100000000000001" customHeight="1" x14ac:dyDescent="0.15">
      <c r="A12" s="2" t="s">
        <v>114</v>
      </c>
      <c r="B12" s="6">
        <v>27208</v>
      </c>
      <c r="C12" s="3"/>
      <c r="D12" s="6">
        <v>27208</v>
      </c>
      <c r="E12" s="6" t="s">
        <v>12</v>
      </c>
    </row>
    <row r="13" spans="1:5" ht="17.100000000000001" customHeight="1" x14ac:dyDescent="0.15">
      <c r="A13" s="1" t="s">
        <v>115</v>
      </c>
      <c r="B13" s="4">
        <v>-2686</v>
      </c>
      <c r="C13" s="8"/>
      <c r="D13" s="4">
        <v>-2686</v>
      </c>
      <c r="E13" s="4" t="s">
        <v>12</v>
      </c>
    </row>
    <row r="14" spans="1:5" ht="17.100000000000001" customHeight="1" x14ac:dyDescent="0.15">
      <c r="A14" s="2" t="s">
        <v>116</v>
      </c>
      <c r="B14" s="3"/>
      <c r="C14" s="6">
        <v>-2921</v>
      </c>
      <c r="D14" s="6">
        <v>2921</v>
      </c>
      <c r="E14" s="3"/>
    </row>
    <row r="15" spans="1:5" ht="17.100000000000001" customHeight="1" x14ac:dyDescent="0.15">
      <c r="A15" s="2" t="s">
        <v>117</v>
      </c>
      <c r="B15" s="3"/>
      <c r="C15" s="6">
        <v>4732</v>
      </c>
      <c r="D15" s="6">
        <v>-4732</v>
      </c>
      <c r="E15" s="3"/>
    </row>
    <row r="16" spans="1:5" ht="17.100000000000001" customHeight="1" x14ac:dyDescent="0.15">
      <c r="A16" s="2" t="s">
        <v>118</v>
      </c>
      <c r="B16" s="3"/>
      <c r="C16" s="6">
        <v>-7147</v>
      </c>
      <c r="D16" s="6">
        <v>7147</v>
      </c>
      <c r="E16" s="3"/>
    </row>
    <row r="17" spans="1:5" ht="17.100000000000001" customHeight="1" x14ac:dyDescent="0.15">
      <c r="A17" s="2" t="s">
        <v>119</v>
      </c>
      <c r="B17" s="3"/>
      <c r="C17" s="6">
        <v>1547</v>
      </c>
      <c r="D17" s="6">
        <v>-1547</v>
      </c>
      <c r="E17" s="3"/>
    </row>
    <row r="18" spans="1:5" ht="17.100000000000001" customHeight="1" x14ac:dyDescent="0.15">
      <c r="A18" s="2" t="s">
        <v>120</v>
      </c>
      <c r="B18" s="3"/>
      <c r="C18" s="6">
        <v>-2053</v>
      </c>
      <c r="D18" s="6">
        <v>2053</v>
      </c>
      <c r="E18" s="3"/>
    </row>
    <row r="19" spans="1:5" ht="17.100000000000001" customHeight="1" x14ac:dyDescent="0.15">
      <c r="A19" s="2" t="s">
        <v>121</v>
      </c>
      <c r="B19" s="6" t="s">
        <v>12</v>
      </c>
      <c r="C19" s="6" t="s">
        <v>12</v>
      </c>
      <c r="D19" s="3"/>
      <c r="E19" s="3"/>
    </row>
    <row r="20" spans="1:5" ht="17.100000000000001" customHeight="1" x14ac:dyDescent="0.15">
      <c r="A20" s="2" t="s">
        <v>122</v>
      </c>
      <c r="B20" s="6">
        <v>223</v>
      </c>
      <c r="C20" s="6">
        <v>223</v>
      </c>
      <c r="D20" s="3"/>
      <c r="E20" s="3"/>
    </row>
    <row r="21" spans="1:5" ht="17.100000000000001" customHeight="1" x14ac:dyDescent="0.15">
      <c r="A21" s="2" t="s">
        <v>123</v>
      </c>
      <c r="B21" s="3"/>
      <c r="C21" s="3"/>
      <c r="D21" s="6" t="s">
        <v>12</v>
      </c>
      <c r="E21" s="6" t="s">
        <v>12</v>
      </c>
    </row>
    <row r="22" spans="1:5" ht="17.100000000000001" customHeight="1" x14ac:dyDescent="0.15">
      <c r="A22" s="2" t="s">
        <v>124</v>
      </c>
      <c r="B22" s="3"/>
      <c r="C22" s="3"/>
      <c r="D22" s="6" t="s">
        <v>12</v>
      </c>
      <c r="E22" s="6" t="s">
        <v>12</v>
      </c>
    </row>
    <row r="23" spans="1:5" ht="17.100000000000001" customHeight="1" x14ac:dyDescent="0.15">
      <c r="A23" s="2" t="s">
        <v>125</v>
      </c>
      <c r="B23" s="6" t="s">
        <v>12</v>
      </c>
      <c r="C23" s="6" t="s">
        <v>12</v>
      </c>
      <c r="D23" s="6" t="s">
        <v>12</v>
      </c>
      <c r="E23" s="6" t="s">
        <v>12</v>
      </c>
    </row>
    <row r="24" spans="1:5" ht="17.100000000000001" customHeight="1" x14ac:dyDescent="0.15">
      <c r="A24" s="2" t="s">
        <v>126</v>
      </c>
      <c r="B24" s="6" t="s">
        <v>12</v>
      </c>
      <c r="C24" s="6" t="s">
        <v>12</v>
      </c>
      <c r="D24" s="6" t="s">
        <v>12</v>
      </c>
      <c r="E24" s="3"/>
    </row>
    <row r="25" spans="1:5" ht="17.100000000000001" customHeight="1" x14ac:dyDescent="0.15">
      <c r="A25" s="1" t="s">
        <v>127</v>
      </c>
      <c r="B25" s="4">
        <v>-2463</v>
      </c>
      <c r="C25" s="4">
        <v>-2698</v>
      </c>
      <c r="D25" s="4">
        <v>235</v>
      </c>
      <c r="E25" s="4" t="s">
        <v>12</v>
      </c>
    </row>
    <row r="26" spans="1:5" ht="17.100000000000001" customHeight="1" x14ac:dyDescent="0.15">
      <c r="A26" s="1" t="s">
        <v>128</v>
      </c>
      <c r="B26" s="4">
        <v>102600</v>
      </c>
      <c r="C26" s="4">
        <v>162481</v>
      </c>
      <c r="D26" s="4">
        <v>-59881</v>
      </c>
      <c r="E26" s="4" t="s">
        <v>12</v>
      </c>
    </row>
    <row r="27" spans="1:5" ht="17.100000000000001" customHeight="1" x14ac:dyDescent="0.15">
      <c r="A27" s="5"/>
      <c r="B27" s="5"/>
      <c r="C27" s="5"/>
      <c r="D27" s="5"/>
      <c r="E27" s="5"/>
    </row>
    <row r="28" spans="1:5" x14ac:dyDescent="0.15">
      <c r="A28" s="10"/>
    </row>
    <row r="29" spans="1:5" x14ac:dyDescent="0.15">
      <c r="A29" s="10"/>
    </row>
    <row r="30" spans="1:5" x14ac:dyDescent="0.15">
      <c r="A30" s="10"/>
    </row>
  </sheetData>
  <mergeCells count="6">
    <mergeCell ref="A2:E2"/>
    <mergeCell ref="A3:E3"/>
    <mergeCell ref="A4:E4"/>
    <mergeCell ref="A6:A7"/>
    <mergeCell ref="B6:B7"/>
    <mergeCell ref="C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129</v>
      </c>
    </row>
    <row r="2" spans="1:5" ht="21" x14ac:dyDescent="0.15">
      <c r="A2" s="214" t="s">
        <v>130</v>
      </c>
      <c r="B2" s="215"/>
      <c r="C2" s="215"/>
      <c r="D2" s="215"/>
      <c r="E2" s="215"/>
    </row>
    <row r="3" spans="1:5" ht="13.5" x14ac:dyDescent="0.15">
      <c r="A3" s="216" t="s">
        <v>76</v>
      </c>
      <c r="B3" s="215"/>
      <c r="C3" s="215"/>
      <c r="D3" s="215"/>
      <c r="E3" s="215"/>
    </row>
    <row r="4" spans="1:5" ht="13.5" x14ac:dyDescent="0.15">
      <c r="A4" s="216" t="s">
        <v>77</v>
      </c>
      <c r="B4" s="215"/>
      <c r="C4" s="215"/>
      <c r="D4" s="215"/>
      <c r="E4" s="215"/>
    </row>
    <row r="5" spans="1:5" ht="17.100000000000001" customHeight="1" x14ac:dyDescent="0.15">
      <c r="E5" s="12" t="s">
        <v>3</v>
      </c>
    </row>
    <row r="6" spans="1:5" ht="27" customHeight="1" x14ac:dyDescent="0.15">
      <c r="A6" s="223" t="s">
        <v>4</v>
      </c>
      <c r="B6" s="223"/>
      <c r="C6" s="223"/>
      <c r="D6" s="223" t="s">
        <v>5</v>
      </c>
      <c r="E6" s="223"/>
    </row>
    <row r="7" spans="1:5" ht="17.100000000000001" customHeight="1" x14ac:dyDescent="0.15">
      <c r="A7" s="217" t="s">
        <v>131</v>
      </c>
      <c r="B7" s="217"/>
      <c r="C7" s="217"/>
      <c r="D7" s="219"/>
      <c r="E7" s="219"/>
    </row>
    <row r="8" spans="1:5" ht="17.100000000000001" customHeight="1" x14ac:dyDescent="0.15">
      <c r="A8" s="217" t="s">
        <v>132</v>
      </c>
      <c r="B8" s="217"/>
      <c r="C8" s="217"/>
      <c r="D8" s="218">
        <v>50579</v>
      </c>
      <c r="E8" s="219"/>
    </row>
    <row r="9" spans="1:5" ht="17.100000000000001" customHeight="1" x14ac:dyDescent="0.15">
      <c r="A9" s="217" t="s">
        <v>133</v>
      </c>
      <c r="B9" s="217"/>
      <c r="C9" s="217"/>
      <c r="D9" s="218">
        <v>12663</v>
      </c>
      <c r="E9" s="219"/>
    </row>
    <row r="10" spans="1:5" ht="17.100000000000001" customHeight="1" x14ac:dyDescent="0.15">
      <c r="A10" s="217" t="s">
        <v>134</v>
      </c>
      <c r="B10" s="217"/>
      <c r="C10" s="217"/>
      <c r="D10" s="218">
        <v>6045</v>
      </c>
      <c r="E10" s="219"/>
    </row>
    <row r="11" spans="1:5" ht="17.100000000000001" customHeight="1" x14ac:dyDescent="0.15">
      <c r="A11" s="217" t="s">
        <v>135</v>
      </c>
      <c r="B11" s="217"/>
      <c r="C11" s="217"/>
      <c r="D11" s="218">
        <v>5990</v>
      </c>
      <c r="E11" s="219"/>
    </row>
    <row r="12" spans="1:5" ht="17.100000000000001" customHeight="1" x14ac:dyDescent="0.15">
      <c r="A12" s="217" t="s">
        <v>136</v>
      </c>
      <c r="B12" s="217"/>
      <c r="C12" s="217"/>
      <c r="D12" s="218">
        <v>324</v>
      </c>
      <c r="E12" s="219"/>
    </row>
    <row r="13" spans="1:5" ht="17.100000000000001" customHeight="1" x14ac:dyDescent="0.15">
      <c r="A13" s="217" t="s">
        <v>137</v>
      </c>
      <c r="B13" s="217"/>
      <c r="C13" s="217"/>
      <c r="D13" s="218">
        <v>304</v>
      </c>
      <c r="E13" s="219"/>
    </row>
    <row r="14" spans="1:5" ht="17.100000000000001" customHeight="1" x14ac:dyDescent="0.15">
      <c r="A14" s="217" t="s">
        <v>138</v>
      </c>
      <c r="B14" s="217"/>
      <c r="C14" s="217"/>
      <c r="D14" s="218">
        <v>37916</v>
      </c>
      <c r="E14" s="219"/>
    </row>
    <row r="15" spans="1:5" ht="17.100000000000001" customHeight="1" x14ac:dyDescent="0.15">
      <c r="A15" s="217" t="s">
        <v>139</v>
      </c>
      <c r="B15" s="217"/>
      <c r="C15" s="217"/>
      <c r="D15" s="218">
        <v>32123</v>
      </c>
      <c r="E15" s="219"/>
    </row>
    <row r="16" spans="1:5" ht="17.100000000000001" customHeight="1" x14ac:dyDescent="0.15">
      <c r="A16" s="217" t="s">
        <v>140</v>
      </c>
      <c r="B16" s="217"/>
      <c r="C16" s="217"/>
      <c r="D16" s="218">
        <v>5668</v>
      </c>
      <c r="E16" s="219"/>
    </row>
    <row r="17" spans="1:5" ht="17.100000000000001" customHeight="1" x14ac:dyDescent="0.15">
      <c r="A17" s="217" t="s">
        <v>137</v>
      </c>
      <c r="B17" s="217"/>
      <c r="C17" s="217"/>
      <c r="D17" s="218">
        <v>125</v>
      </c>
      <c r="E17" s="219"/>
    </row>
    <row r="18" spans="1:5" ht="17.100000000000001" customHeight="1" x14ac:dyDescent="0.15">
      <c r="A18" s="217" t="s">
        <v>141</v>
      </c>
      <c r="B18" s="217"/>
      <c r="C18" s="217"/>
      <c r="D18" s="218">
        <v>52533</v>
      </c>
      <c r="E18" s="219"/>
    </row>
    <row r="19" spans="1:5" ht="17.100000000000001" customHeight="1" x14ac:dyDescent="0.15">
      <c r="A19" s="217" t="s">
        <v>142</v>
      </c>
      <c r="B19" s="217"/>
      <c r="C19" s="217"/>
      <c r="D19" s="218">
        <v>24613</v>
      </c>
      <c r="E19" s="219"/>
    </row>
    <row r="20" spans="1:5" ht="17.100000000000001" customHeight="1" x14ac:dyDescent="0.15">
      <c r="A20" s="217" t="s">
        <v>143</v>
      </c>
      <c r="B20" s="217"/>
      <c r="C20" s="217"/>
      <c r="D20" s="218">
        <v>25944</v>
      </c>
      <c r="E20" s="219"/>
    </row>
    <row r="21" spans="1:5" ht="17.100000000000001" customHeight="1" x14ac:dyDescent="0.15">
      <c r="A21" s="217" t="s">
        <v>144</v>
      </c>
      <c r="B21" s="217"/>
      <c r="C21" s="217"/>
      <c r="D21" s="218">
        <v>1100</v>
      </c>
      <c r="E21" s="219"/>
    </row>
    <row r="22" spans="1:5" ht="17.100000000000001" customHeight="1" x14ac:dyDescent="0.15">
      <c r="A22" s="217" t="s">
        <v>145</v>
      </c>
      <c r="B22" s="217"/>
      <c r="C22" s="217"/>
      <c r="D22" s="218">
        <v>877</v>
      </c>
      <c r="E22" s="219"/>
    </row>
    <row r="23" spans="1:5" ht="17.100000000000001" customHeight="1" x14ac:dyDescent="0.15">
      <c r="A23" s="217" t="s">
        <v>146</v>
      </c>
      <c r="B23" s="217"/>
      <c r="C23" s="217"/>
      <c r="D23" s="218">
        <v>200</v>
      </c>
      <c r="E23" s="219"/>
    </row>
    <row r="24" spans="1:5" ht="17.100000000000001" customHeight="1" x14ac:dyDescent="0.15">
      <c r="A24" s="217" t="s">
        <v>147</v>
      </c>
      <c r="B24" s="217"/>
      <c r="C24" s="217"/>
      <c r="D24" s="218">
        <v>200</v>
      </c>
      <c r="E24" s="219"/>
    </row>
    <row r="25" spans="1:5" ht="17.100000000000001" customHeight="1" x14ac:dyDescent="0.15">
      <c r="A25" s="217" t="s">
        <v>148</v>
      </c>
      <c r="B25" s="217"/>
      <c r="C25" s="217"/>
      <c r="D25" s="218">
        <v>0</v>
      </c>
      <c r="E25" s="219"/>
    </row>
    <row r="26" spans="1:5" ht="17.100000000000001" customHeight="1" x14ac:dyDescent="0.15">
      <c r="A26" s="217" t="s">
        <v>149</v>
      </c>
      <c r="B26" s="217"/>
      <c r="C26" s="217"/>
      <c r="D26" s="218">
        <v>68</v>
      </c>
      <c r="E26" s="219"/>
    </row>
    <row r="27" spans="1:5" ht="17.100000000000001" customHeight="1" x14ac:dyDescent="0.15">
      <c r="A27" s="220" t="s">
        <v>150</v>
      </c>
      <c r="B27" s="220"/>
      <c r="C27" s="220"/>
      <c r="D27" s="221">
        <v>1822</v>
      </c>
      <c r="E27" s="222"/>
    </row>
    <row r="28" spans="1:5" ht="17.100000000000001" customHeight="1" x14ac:dyDescent="0.15">
      <c r="A28" s="217" t="s">
        <v>151</v>
      </c>
      <c r="B28" s="217"/>
      <c r="C28" s="217"/>
      <c r="D28" s="219"/>
      <c r="E28" s="219"/>
    </row>
    <row r="29" spans="1:5" ht="17.100000000000001" customHeight="1" x14ac:dyDescent="0.15">
      <c r="A29" s="217" t="s">
        <v>152</v>
      </c>
      <c r="B29" s="217"/>
      <c r="C29" s="217"/>
      <c r="D29" s="218">
        <v>6147</v>
      </c>
      <c r="E29" s="219"/>
    </row>
    <row r="30" spans="1:5" ht="17.100000000000001" customHeight="1" x14ac:dyDescent="0.15">
      <c r="A30" s="217" t="s">
        <v>153</v>
      </c>
      <c r="B30" s="217"/>
      <c r="C30" s="217"/>
      <c r="D30" s="218">
        <v>4602</v>
      </c>
      <c r="E30" s="219"/>
    </row>
    <row r="31" spans="1:5" ht="17.100000000000001" customHeight="1" x14ac:dyDescent="0.15">
      <c r="A31" s="217" t="s">
        <v>154</v>
      </c>
      <c r="B31" s="217"/>
      <c r="C31" s="217"/>
      <c r="D31" s="218">
        <v>1009</v>
      </c>
      <c r="E31" s="219"/>
    </row>
    <row r="32" spans="1:5" ht="17.100000000000001" customHeight="1" x14ac:dyDescent="0.15">
      <c r="A32" s="217" t="s">
        <v>155</v>
      </c>
      <c r="B32" s="217"/>
      <c r="C32" s="217"/>
      <c r="D32" s="218" t="s">
        <v>12</v>
      </c>
      <c r="E32" s="219"/>
    </row>
    <row r="33" spans="1:5" ht="17.100000000000001" customHeight="1" x14ac:dyDescent="0.15">
      <c r="A33" s="217" t="s">
        <v>156</v>
      </c>
      <c r="B33" s="217"/>
      <c r="C33" s="217"/>
      <c r="D33" s="218">
        <v>536</v>
      </c>
      <c r="E33" s="219"/>
    </row>
    <row r="34" spans="1:5" ht="17.100000000000001" customHeight="1" x14ac:dyDescent="0.15">
      <c r="A34" s="217" t="s">
        <v>148</v>
      </c>
      <c r="B34" s="217"/>
      <c r="C34" s="217"/>
      <c r="D34" s="218" t="s">
        <v>12</v>
      </c>
      <c r="E34" s="219"/>
    </row>
    <row r="35" spans="1:5" ht="17.100000000000001" customHeight="1" x14ac:dyDescent="0.15">
      <c r="A35" s="217" t="s">
        <v>157</v>
      </c>
      <c r="B35" s="217"/>
      <c r="C35" s="217"/>
      <c r="D35" s="218">
        <v>3549</v>
      </c>
      <c r="E35" s="219"/>
    </row>
    <row r="36" spans="1:5" ht="17.100000000000001" customHeight="1" x14ac:dyDescent="0.15">
      <c r="A36" s="217" t="s">
        <v>143</v>
      </c>
      <c r="B36" s="217"/>
      <c r="C36" s="217"/>
      <c r="D36" s="218">
        <v>1536</v>
      </c>
      <c r="E36" s="219"/>
    </row>
    <row r="37" spans="1:5" ht="17.100000000000001" customHeight="1" x14ac:dyDescent="0.15">
      <c r="A37" s="217" t="s">
        <v>158</v>
      </c>
      <c r="B37" s="217"/>
      <c r="C37" s="217"/>
      <c r="D37" s="218">
        <v>1424</v>
      </c>
      <c r="E37" s="219"/>
    </row>
    <row r="38" spans="1:5" ht="17.100000000000001" customHeight="1" x14ac:dyDescent="0.15">
      <c r="A38" s="217" t="s">
        <v>159</v>
      </c>
      <c r="B38" s="217"/>
      <c r="C38" s="217"/>
      <c r="D38" s="218">
        <v>576</v>
      </c>
      <c r="E38" s="219"/>
    </row>
    <row r="39" spans="1:5" ht="17.100000000000001" customHeight="1" x14ac:dyDescent="0.15">
      <c r="A39" s="217" t="s">
        <v>160</v>
      </c>
      <c r="B39" s="217"/>
      <c r="C39" s="217"/>
      <c r="D39" s="218">
        <v>15</v>
      </c>
      <c r="E39" s="219"/>
    </row>
    <row r="40" spans="1:5" ht="17.100000000000001" customHeight="1" x14ac:dyDescent="0.15">
      <c r="A40" s="217" t="s">
        <v>145</v>
      </c>
      <c r="B40" s="217"/>
      <c r="C40" s="217"/>
      <c r="D40" s="218">
        <v>-1</v>
      </c>
      <c r="E40" s="219"/>
    </row>
    <row r="41" spans="1:5" ht="17.100000000000001" customHeight="1" x14ac:dyDescent="0.15">
      <c r="A41" s="220" t="s">
        <v>161</v>
      </c>
      <c r="B41" s="220"/>
      <c r="C41" s="220"/>
      <c r="D41" s="221">
        <v>-2598</v>
      </c>
      <c r="E41" s="222"/>
    </row>
    <row r="42" spans="1:5" ht="17.100000000000001" customHeight="1" x14ac:dyDescent="0.15">
      <c r="A42" s="217" t="s">
        <v>162</v>
      </c>
      <c r="B42" s="217"/>
      <c r="C42" s="217"/>
      <c r="D42" s="219"/>
      <c r="E42" s="219"/>
    </row>
    <row r="43" spans="1:5" ht="17.100000000000001" customHeight="1" x14ac:dyDescent="0.15">
      <c r="A43" s="217" t="s">
        <v>163</v>
      </c>
      <c r="B43" s="217"/>
      <c r="C43" s="217"/>
      <c r="D43" s="218">
        <v>4187</v>
      </c>
      <c r="E43" s="219"/>
    </row>
    <row r="44" spans="1:5" ht="17.100000000000001" customHeight="1" x14ac:dyDescent="0.15">
      <c r="A44" s="217" t="s">
        <v>164</v>
      </c>
      <c r="B44" s="217"/>
      <c r="C44" s="217"/>
      <c r="D44" s="218">
        <v>4064</v>
      </c>
      <c r="E44" s="219"/>
    </row>
    <row r="45" spans="1:5" ht="17.100000000000001" customHeight="1" x14ac:dyDescent="0.15">
      <c r="A45" s="217" t="s">
        <v>148</v>
      </c>
      <c r="B45" s="217"/>
      <c r="C45" s="217"/>
      <c r="D45" s="218">
        <v>123</v>
      </c>
      <c r="E45" s="219"/>
    </row>
    <row r="46" spans="1:5" ht="17.100000000000001" customHeight="1" x14ac:dyDescent="0.15">
      <c r="A46" s="217" t="s">
        <v>165</v>
      </c>
      <c r="B46" s="217"/>
      <c r="C46" s="217"/>
      <c r="D46" s="218">
        <v>4110</v>
      </c>
      <c r="E46" s="219"/>
    </row>
    <row r="47" spans="1:5" ht="17.100000000000001" customHeight="1" x14ac:dyDescent="0.15">
      <c r="A47" s="217" t="s">
        <v>166</v>
      </c>
      <c r="B47" s="217"/>
      <c r="C47" s="217"/>
      <c r="D47" s="218">
        <v>4110</v>
      </c>
      <c r="E47" s="219"/>
    </row>
    <row r="48" spans="1:5" ht="17.100000000000001" customHeight="1" x14ac:dyDescent="0.15">
      <c r="A48" s="217" t="s">
        <v>145</v>
      </c>
      <c r="B48" s="217"/>
      <c r="C48" s="217"/>
      <c r="D48" s="218" t="s">
        <v>12</v>
      </c>
      <c r="E48" s="219"/>
    </row>
    <row r="49" spans="1:5" ht="17.100000000000001" customHeight="1" x14ac:dyDescent="0.15">
      <c r="A49" s="220" t="s">
        <v>167</v>
      </c>
      <c r="B49" s="220"/>
      <c r="C49" s="220"/>
      <c r="D49" s="221">
        <v>-77</v>
      </c>
      <c r="E49" s="222"/>
    </row>
    <row r="50" spans="1:5" ht="17.100000000000001" customHeight="1" x14ac:dyDescent="0.15">
      <c r="A50" s="220" t="s">
        <v>168</v>
      </c>
      <c r="B50" s="220"/>
      <c r="C50" s="220"/>
      <c r="D50" s="221">
        <v>-853</v>
      </c>
      <c r="E50" s="222"/>
    </row>
    <row r="51" spans="1:5" ht="17.100000000000001" customHeight="1" x14ac:dyDescent="0.15">
      <c r="A51" s="220" t="s">
        <v>169</v>
      </c>
      <c r="B51" s="220"/>
      <c r="C51" s="220"/>
      <c r="D51" s="221">
        <v>4358</v>
      </c>
      <c r="E51" s="222"/>
    </row>
    <row r="52" spans="1:5" ht="17.100000000000001" customHeight="1" x14ac:dyDescent="0.15">
      <c r="A52" s="217" t="s">
        <v>170</v>
      </c>
      <c r="B52" s="217"/>
      <c r="C52" s="217"/>
      <c r="D52" s="218" t="s">
        <v>12</v>
      </c>
      <c r="E52" s="219"/>
    </row>
    <row r="53" spans="1:5" ht="17.100000000000001" customHeight="1" x14ac:dyDescent="0.15">
      <c r="A53" s="220" t="s">
        <v>171</v>
      </c>
      <c r="B53" s="220"/>
      <c r="C53" s="220"/>
      <c r="D53" s="221">
        <v>3506</v>
      </c>
      <c r="E53" s="222"/>
    </row>
    <row r="55" spans="1:5" ht="17.100000000000001" customHeight="1" x14ac:dyDescent="0.15">
      <c r="A55" s="220" t="s">
        <v>172</v>
      </c>
      <c r="B55" s="220"/>
      <c r="C55" s="220"/>
      <c r="D55" s="221">
        <v>390</v>
      </c>
      <c r="E55" s="222"/>
    </row>
    <row r="56" spans="1:5" ht="17.100000000000001" customHeight="1" x14ac:dyDescent="0.15">
      <c r="A56" s="220" t="s">
        <v>173</v>
      </c>
      <c r="B56" s="220"/>
      <c r="C56" s="220"/>
      <c r="D56" s="221">
        <v>-87</v>
      </c>
      <c r="E56" s="222"/>
    </row>
    <row r="57" spans="1:5" ht="17.100000000000001" customHeight="1" x14ac:dyDescent="0.15">
      <c r="A57" s="220" t="s">
        <v>174</v>
      </c>
      <c r="B57" s="220"/>
      <c r="C57" s="220"/>
      <c r="D57" s="221">
        <v>304</v>
      </c>
      <c r="E57" s="222"/>
    </row>
    <row r="58" spans="1:5" ht="17.100000000000001" customHeight="1" x14ac:dyDescent="0.15">
      <c r="A58" s="220" t="s">
        <v>175</v>
      </c>
      <c r="B58" s="220"/>
      <c r="C58" s="220"/>
      <c r="D58" s="221">
        <v>3809</v>
      </c>
      <c r="E58" s="222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10"/>
    </row>
    <row r="61" spans="1:5" x14ac:dyDescent="0.15">
      <c r="A61" s="10"/>
    </row>
    <row r="62" spans="1:5" x14ac:dyDescent="0.15">
      <c r="A62" s="10"/>
    </row>
  </sheetData>
  <mergeCells count="107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88955-C598-42C2-90F2-C041DB673B06}">
  <sheetPr>
    <pageSetUpPr fitToPage="1"/>
  </sheetPr>
  <dimension ref="A1:L50"/>
  <sheetViews>
    <sheetView view="pageBreakPreview" zoomScaleNormal="100" zoomScaleSheetLayoutView="100" workbookViewId="0">
      <selection activeCell="D16" sqref="D16"/>
    </sheetView>
  </sheetViews>
  <sheetFormatPr defaultColWidth="9" defaultRowHeight="13.5" x14ac:dyDescent="0.4"/>
  <cols>
    <col min="1" max="1" width="0.875" style="14" customWidth="1"/>
    <col min="2" max="2" width="3.75" style="14" customWidth="1"/>
    <col min="3" max="3" width="16.75" style="14" customWidth="1"/>
    <col min="4" max="11" width="15.625" style="14" customWidth="1"/>
    <col min="12" max="12" width="0.625" style="14" customWidth="1"/>
    <col min="13" max="13" width="0.375" style="14" customWidth="1"/>
    <col min="14" max="16384" width="9" style="14"/>
  </cols>
  <sheetData>
    <row r="1" spans="1:12" ht="18.75" customHeight="1" x14ac:dyDescent="0.4">
      <c r="A1" s="237" t="s">
        <v>176</v>
      </c>
      <c r="B1" s="237"/>
      <c r="C1" s="237"/>
      <c r="D1" s="237"/>
    </row>
    <row r="2" spans="1:12" ht="24.75" customHeight="1" x14ac:dyDescent="0.4">
      <c r="A2" s="238" t="s">
        <v>177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19.5" customHeight="1" x14ac:dyDescent="0.4">
      <c r="A3" s="237" t="s">
        <v>178</v>
      </c>
      <c r="B3" s="237"/>
      <c r="C3" s="237"/>
      <c r="D3" s="237"/>
      <c r="E3" s="237"/>
      <c r="F3" s="15"/>
      <c r="G3" s="15"/>
      <c r="H3" s="15"/>
      <c r="I3" s="15"/>
      <c r="J3" s="15"/>
      <c r="K3" s="15"/>
    </row>
    <row r="4" spans="1:12" ht="16.5" customHeight="1" x14ac:dyDescent="0.4">
      <c r="A4" s="237" t="s">
        <v>179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spans="1:12" ht="1.5" customHeight="1" x14ac:dyDescent="0.4"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2" ht="20.25" customHeight="1" x14ac:dyDescent="0.4">
      <c r="B6" s="16" t="s">
        <v>180</v>
      </c>
      <c r="C6" s="17"/>
      <c r="D6" s="18"/>
      <c r="E6" s="18"/>
      <c r="F6" s="18"/>
      <c r="G6" s="18"/>
      <c r="H6" s="18"/>
      <c r="I6" s="18"/>
      <c r="J6" s="19" t="s">
        <v>181</v>
      </c>
      <c r="K6" s="18"/>
    </row>
    <row r="7" spans="1:12" ht="37.5" customHeight="1" x14ac:dyDescent="0.4">
      <c r="B7" s="232" t="s">
        <v>182</v>
      </c>
      <c r="C7" s="232"/>
      <c r="D7" s="20" t="s">
        <v>183</v>
      </c>
      <c r="E7" s="20" t="s">
        <v>184</v>
      </c>
      <c r="F7" s="20" t="s">
        <v>185</v>
      </c>
      <c r="G7" s="20" t="s">
        <v>186</v>
      </c>
      <c r="H7" s="22" t="s">
        <v>187</v>
      </c>
      <c r="I7" s="21" t="s">
        <v>188</v>
      </c>
      <c r="J7" s="22" t="s">
        <v>189</v>
      </c>
      <c r="K7" s="23"/>
    </row>
    <row r="8" spans="1:12" ht="14.1" customHeight="1" x14ac:dyDescent="0.4">
      <c r="B8" s="227" t="s">
        <v>190</v>
      </c>
      <c r="C8" s="227"/>
      <c r="D8" s="24">
        <v>57780338045</v>
      </c>
      <c r="E8" s="24">
        <v>4382744270</v>
      </c>
      <c r="F8" s="24">
        <v>702002727</v>
      </c>
      <c r="G8" s="24">
        <v>61461079588</v>
      </c>
      <c r="H8" s="24">
        <v>26207217301</v>
      </c>
      <c r="I8" s="24">
        <v>935452235</v>
      </c>
      <c r="J8" s="24">
        <v>35253862287</v>
      </c>
      <c r="K8" s="23"/>
    </row>
    <row r="9" spans="1:12" ht="14.1" customHeight="1" x14ac:dyDescent="0.4">
      <c r="B9" s="227" t="s">
        <v>191</v>
      </c>
      <c r="C9" s="227"/>
      <c r="D9" s="24">
        <v>15830205535</v>
      </c>
      <c r="E9" s="24">
        <v>742957020</v>
      </c>
      <c r="F9" s="24">
        <v>50485799</v>
      </c>
      <c r="G9" s="25">
        <v>16522676756</v>
      </c>
      <c r="H9" s="24">
        <v>0</v>
      </c>
      <c r="I9" s="24">
        <v>0</v>
      </c>
      <c r="J9" s="25">
        <v>16522676756</v>
      </c>
      <c r="K9" s="23"/>
    </row>
    <row r="10" spans="1:12" ht="14.1" customHeight="1" x14ac:dyDescent="0.4">
      <c r="B10" s="231" t="s">
        <v>192</v>
      </c>
      <c r="C10" s="231"/>
      <c r="D10" s="24">
        <v>0</v>
      </c>
      <c r="E10" s="24">
        <v>0</v>
      </c>
      <c r="F10" s="24">
        <v>0</v>
      </c>
      <c r="G10" s="25">
        <v>0</v>
      </c>
      <c r="H10" s="24">
        <v>0</v>
      </c>
      <c r="I10" s="24">
        <v>0</v>
      </c>
      <c r="J10" s="25">
        <v>0</v>
      </c>
      <c r="K10" s="23"/>
    </row>
    <row r="11" spans="1:12" ht="14.1" customHeight="1" x14ac:dyDescent="0.4">
      <c r="B11" s="231" t="s">
        <v>193</v>
      </c>
      <c r="C11" s="231"/>
      <c r="D11" s="24">
        <v>40043125151</v>
      </c>
      <c r="E11" s="24">
        <v>3393243350</v>
      </c>
      <c r="F11" s="24">
        <v>109043501</v>
      </c>
      <c r="G11" s="25">
        <v>43327325000</v>
      </c>
      <c r="H11" s="24">
        <v>25748532611</v>
      </c>
      <c r="I11" s="24">
        <v>855672252</v>
      </c>
      <c r="J11" s="25">
        <v>17578792389</v>
      </c>
      <c r="K11" s="23"/>
    </row>
    <row r="12" spans="1:12" ht="14.1" customHeight="1" x14ac:dyDescent="0.4">
      <c r="B12" s="227" t="s">
        <v>194</v>
      </c>
      <c r="C12" s="227"/>
      <c r="D12" s="24">
        <v>1555351359</v>
      </c>
      <c r="E12" s="24">
        <v>26387900</v>
      </c>
      <c r="F12" s="24">
        <v>208417427</v>
      </c>
      <c r="G12" s="25">
        <v>1373321832</v>
      </c>
      <c r="H12" s="24">
        <v>458684690</v>
      </c>
      <c r="I12" s="24">
        <v>79779983</v>
      </c>
      <c r="J12" s="25">
        <v>914637142</v>
      </c>
      <c r="K12" s="23"/>
    </row>
    <row r="13" spans="1:12" ht="14.1" customHeight="1" x14ac:dyDescent="0.4">
      <c r="B13" s="231" t="s">
        <v>195</v>
      </c>
      <c r="C13" s="231"/>
      <c r="D13" s="24">
        <v>0</v>
      </c>
      <c r="E13" s="24">
        <v>0</v>
      </c>
      <c r="F13" s="24">
        <v>0</v>
      </c>
      <c r="G13" s="25">
        <v>0</v>
      </c>
      <c r="H13" s="24">
        <v>0</v>
      </c>
      <c r="I13" s="24">
        <v>0</v>
      </c>
      <c r="J13" s="25">
        <v>0</v>
      </c>
      <c r="K13" s="23"/>
    </row>
    <row r="14" spans="1:12" ht="14.1" customHeight="1" x14ac:dyDescent="0.4">
      <c r="B14" s="227" t="s">
        <v>196</v>
      </c>
      <c r="C14" s="227"/>
      <c r="D14" s="24">
        <v>0</v>
      </c>
      <c r="E14" s="24">
        <v>0</v>
      </c>
      <c r="F14" s="24">
        <v>0</v>
      </c>
      <c r="G14" s="25">
        <v>0</v>
      </c>
      <c r="H14" s="24">
        <v>0</v>
      </c>
      <c r="I14" s="24">
        <v>0</v>
      </c>
      <c r="J14" s="25">
        <v>0</v>
      </c>
      <c r="K14" s="23"/>
    </row>
    <row r="15" spans="1:12" ht="14.1" customHeight="1" x14ac:dyDescent="0.4">
      <c r="B15" s="231" t="s">
        <v>197</v>
      </c>
      <c r="C15" s="231"/>
      <c r="D15" s="24">
        <v>0</v>
      </c>
      <c r="E15" s="24">
        <v>0</v>
      </c>
      <c r="F15" s="24">
        <v>0</v>
      </c>
      <c r="G15" s="25">
        <v>0</v>
      </c>
      <c r="H15" s="24">
        <v>0</v>
      </c>
      <c r="I15" s="24">
        <v>0</v>
      </c>
      <c r="J15" s="25">
        <v>0</v>
      </c>
      <c r="K15" s="23"/>
    </row>
    <row r="16" spans="1:12" ht="14.1" customHeight="1" x14ac:dyDescent="0.4">
      <c r="B16" s="231" t="s">
        <v>198</v>
      </c>
      <c r="C16" s="231"/>
      <c r="D16" s="24">
        <v>0</v>
      </c>
      <c r="E16" s="24">
        <v>0</v>
      </c>
      <c r="F16" s="24">
        <v>0</v>
      </c>
      <c r="G16" s="25">
        <v>0</v>
      </c>
      <c r="H16" s="24">
        <v>0</v>
      </c>
      <c r="I16" s="24">
        <v>0</v>
      </c>
      <c r="J16" s="25">
        <v>0</v>
      </c>
      <c r="K16" s="23"/>
    </row>
    <row r="17" spans="2:12" ht="14.1" customHeight="1" x14ac:dyDescent="0.4">
      <c r="B17" s="231" t="s">
        <v>199</v>
      </c>
      <c r="C17" s="231"/>
      <c r="D17" s="24">
        <v>351656000</v>
      </c>
      <c r="E17" s="24">
        <v>220156000</v>
      </c>
      <c r="F17" s="24">
        <v>334056000</v>
      </c>
      <c r="G17" s="25">
        <v>237756000</v>
      </c>
      <c r="H17" s="24">
        <v>0</v>
      </c>
      <c r="I17" s="24">
        <v>0</v>
      </c>
      <c r="J17" s="25">
        <v>237756000</v>
      </c>
      <c r="K17" s="23"/>
    </row>
    <row r="18" spans="2:12" ht="14.1" customHeight="1" x14ac:dyDescent="0.4">
      <c r="B18" s="231" t="s">
        <v>200</v>
      </c>
      <c r="C18" s="231"/>
      <c r="D18" s="25">
        <v>295030216927</v>
      </c>
      <c r="E18" s="25">
        <v>2876301775</v>
      </c>
      <c r="F18" s="25">
        <v>1761478741</v>
      </c>
      <c r="G18" s="25">
        <v>296145039961</v>
      </c>
      <c r="H18" s="25">
        <v>182538737232</v>
      </c>
      <c r="I18" s="25">
        <v>5958853303</v>
      </c>
      <c r="J18" s="25">
        <v>113606302729</v>
      </c>
      <c r="K18" s="23"/>
    </row>
    <row r="19" spans="2:12" ht="14.1" customHeight="1" x14ac:dyDescent="0.4">
      <c r="B19" s="227" t="s">
        <v>201</v>
      </c>
      <c r="C19" s="227"/>
      <c r="D19" s="24">
        <v>8990764632</v>
      </c>
      <c r="E19" s="24">
        <v>125597972</v>
      </c>
      <c r="F19" s="24">
        <v>724833700</v>
      </c>
      <c r="G19" s="25">
        <v>8391528904</v>
      </c>
      <c r="H19" s="24">
        <v>0</v>
      </c>
      <c r="I19" s="24">
        <v>0</v>
      </c>
      <c r="J19" s="25">
        <v>8391528904</v>
      </c>
      <c r="K19" s="23"/>
    </row>
    <row r="20" spans="2:12" ht="14.1" customHeight="1" x14ac:dyDescent="0.4">
      <c r="B20" s="231" t="s">
        <v>193</v>
      </c>
      <c r="C20" s="231"/>
      <c r="D20" s="24">
        <v>1642055732</v>
      </c>
      <c r="E20" s="24">
        <v>0</v>
      </c>
      <c r="F20" s="24">
        <v>442640000</v>
      </c>
      <c r="G20" s="25">
        <v>1199415732</v>
      </c>
      <c r="H20" s="24">
        <v>550228197</v>
      </c>
      <c r="I20" s="24">
        <v>49301807</v>
      </c>
      <c r="J20" s="25">
        <v>649187535</v>
      </c>
      <c r="K20" s="23"/>
    </row>
    <row r="21" spans="2:12" ht="14.1" customHeight="1" x14ac:dyDescent="0.4">
      <c r="B21" s="227" t="s">
        <v>194</v>
      </c>
      <c r="C21" s="227"/>
      <c r="D21" s="24">
        <v>282290169513</v>
      </c>
      <c r="E21" s="24">
        <v>954122705</v>
      </c>
      <c r="F21" s="24">
        <v>1273000</v>
      </c>
      <c r="G21" s="25">
        <v>283243019218</v>
      </c>
      <c r="H21" s="24">
        <v>181988509035</v>
      </c>
      <c r="I21" s="24">
        <v>5909551496</v>
      </c>
      <c r="J21" s="25">
        <v>101254510183</v>
      </c>
      <c r="K21" s="23"/>
    </row>
    <row r="22" spans="2:12" ht="14.1" customHeight="1" x14ac:dyDescent="0.4">
      <c r="B22" s="227" t="s">
        <v>198</v>
      </c>
      <c r="C22" s="227"/>
      <c r="D22" s="24">
        <v>0</v>
      </c>
      <c r="E22" s="24">
        <v>0</v>
      </c>
      <c r="F22" s="24">
        <v>0</v>
      </c>
      <c r="G22" s="25">
        <v>0</v>
      </c>
      <c r="H22" s="24">
        <v>0</v>
      </c>
      <c r="I22" s="24">
        <v>0</v>
      </c>
      <c r="J22" s="25">
        <v>0</v>
      </c>
      <c r="K22" s="23"/>
    </row>
    <row r="23" spans="2:12" ht="14.1" customHeight="1" x14ac:dyDescent="0.4">
      <c r="B23" s="231" t="s">
        <v>199</v>
      </c>
      <c r="C23" s="231"/>
      <c r="D23" s="24">
        <v>2107227050</v>
      </c>
      <c r="E23" s="24">
        <v>1796581098</v>
      </c>
      <c r="F23" s="24">
        <v>592732041</v>
      </c>
      <c r="G23" s="25">
        <v>3311076107</v>
      </c>
      <c r="H23" s="24">
        <v>0</v>
      </c>
      <c r="I23" s="24">
        <v>0</v>
      </c>
      <c r="J23" s="25">
        <v>3311076107</v>
      </c>
      <c r="K23" s="23"/>
    </row>
    <row r="24" spans="2:12" ht="14.1" customHeight="1" x14ac:dyDescent="0.4">
      <c r="B24" s="227" t="s">
        <v>202</v>
      </c>
      <c r="C24" s="227"/>
      <c r="D24" s="24">
        <v>3208477025</v>
      </c>
      <c r="E24" s="24">
        <v>217301161</v>
      </c>
      <c r="F24" s="24">
        <v>9356670</v>
      </c>
      <c r="G24" s="25">
        <v>3416421516</v>
      </c>
      <c r="H24" s="24">
        <v>898347890</v>
      </c>
      <c r="I24" s="24">
        <v>223602697</v>
      </c>
      <c r="J24" s="25">
        <v>2518073626</v>
      </c>
      <c r="K24" s="23"/>
    </row>
    <row r="25" spans="2:12" ht="14.1" customHeight="1" x14ac:dyDescent="0.4">
      <c r="B25" s="235" t="s">
        <v>106</v>
      </c>
      <c r="C25" s="236"/>
      <c r="D25" s="25">
        <v>356019031997</v>
      </c>
      <c r="E25" s="25">
        <v>7476347206</v>
      </c>
      <c r="F25" s="25">
        <v>2472838138</v>
      </c>
      <c r="G25" s="25">
        <v>361022541065</v>
      </c>
      <c r="H25" s="25">
        <v>209644302423</v>
      </c>
      <c r="I25" s="25">
        <v>7117908235</v>
      </c>
      <c r="J25" s="25">
        <v>151378238642</v>
      </c>
      <c r="K25" s="26"/>
    </row>
    <row r="26" spans="2:12" ht="8.65" customHeight="1" x14ac:dyDescent="0.4">
      <c r="B26" s="27"/>
      <c r="C26" s="28"/>
      <c r="D26" s="28"/>
      <c r="E26" s="28"/>
      <c r="F26" s="28"/>
      <c r="G26" s="28"/>
      <c r="H26" s="29"/>
      <c r="I26" s="29"/>
      <c r="J26" s="28"/>
      <c r="K26" s="28"/>
    </row>
    <row r="27" spans="2:12" ht="6.75" customHeight="1" x14ac:dyDescent="0.4">
      <c r="C27" s="30"/>
      <c r="D27" s="31"/>
      <c r="E27" s="31"/>
      <c r="F27" s="31"/>
      <c r="G27" s="31"/>
      <c r="H27" s="31"/>
      <c r="I27" s="31"/>
    </row>
    <row r="28" spans="2:12" ht="20.25" customHeight="1" x14ac:dyDescent="0.4">
      <c r="B28" s="16" t="s">
        <v>203</v>
      </c>
      <c r="C28" s="17"/>
      <c r="D28" s="31"/>
      <c r="E28" s="31"/>
      <c r="F28" s="31"/>
      <c r="G28" s="31"/>
      <c r="H28" s="31"/>
      <c r="I28" s="31"/>
      <c r="K28" s="19" t="s">
        <v>181</v>
      </c>
    </row>
    <row r="29" spans="2:12" ht="13.15" customHeight="1" x14ac:dyDescent="0.4">
      <c r="B29" s="232" t="s">
        <v>182</v>
      </c>
      <c r="C29" s="232"/>
      <c r="D29" s="232" t="s">
        <v>204</v>
      </c>
      <c r="E29" s="232" t="s">
        <v>205</v>
      </c>
      <c r="F29" s="232" t="s">
        <v>206</v>
      </c>
      <c r="G29" s="232" t="s">
        <v>207</v>
      </c>
      <c r="H29" s="232" t="s">
        <v>208</v>
      </c>
      <c r="I29" s="232" t="s">
        <v>209</v>
      </c>
      <c r="J29" s="232" t="s">
        <v>210</v>
      </c>
      <c r="K29" s="232" t="s">
        <v>106</v>
      </c>
    </row>
    <row r="30" spans="2:12" ht="13.15" customHeight="1" x14ac:dyDescent="0.4">
      <c r="B30" s="232"/>
      <c r="C30" s="232"/>
      <c r="D30" s="232"/>
      <c r="E30" s="232"/>
      <c r="F30" s="232"/>
      <c r="G30" s="232"/>
      <c r="H30" s="232"/>
      <c r="I30" s="232"/>
      <c r="J30" s="232"/>
      <c r="K30" s="232"/>
    </row>
    <row r="31" spans="2:12" ht="14.1" customHeight="1" x14ac:dyDescent="0.4">
      <c r="B31" s="233" t="s">
        <v>190</v>
      </c>
      <c r="C31" s="234"/>
      <c r="D31" s="32">
        <v>7060141302</v>
      </c>
      <c r="E31" s="32">
        <v>18377877896</v>
      </c>
      <c r="F31" s="32">
        <v>1928765030</v>
      </c>
      <c r="G31" s="32">
        <v>172853596</v>
      </c>
      <c r="H31" s="32">
        <v>240330292</v>
      </c>
      <c r="I31" s="32">
        <v>0</v>
      </c>
      <c r="J31" s="32">
        <v>7051314171</v>
      </c>
      <c r="K31" s="33">
        <v>35253862287</v>
      </c>
      <c r="L31" s="34"/>
    </row>
    <row r="32" spans="2:12" ht="14.1" customHeight="1" x14ac:dyDescent="0.4">
      <c r="B32" s="231" t="s">
        <v>201</v>
      </c>
      <c r="C32" s="231"/>
      <c r="D32" s="24">
        <v>6367344071</v>
      </c>
      <c r="E32" s="24">
        <v>6739065129</v>
      </c>
      <c r="F32" s="24">
        <v>517875019</v>
      </c>
      <c r="G32" s="24">
        <v>26561349</v>
      </c>
      <c r="H32" s="24">
        <v>137623803</v>
      </c>
      <c r="I32" s="24">
        <v>0</v>
      </c>
      <c r="J32" s="24">
        <v>2734207385</v>
      </c>
      <c r="K32" s="35">
        <v>16522676756</v>
      </c>
    </row>
    <row r="33" spans="2:12" ht="14.1" customHeight="1" x14ac:dyDescent="0.4">
      <c r="B33" s="231" t="s">
        <v>192</v>
      </c>
      <c r="C33" s="231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35">
        <v>0</v>
      </c>
    </row>
    <row r="34" spans="2:12" ht="14.1" customHeight="1" x14ac:dyDescent="0.4">
      <c r="B34" s="227" t="s">
        <v>193</v>
      </c>
      <c r="C34" s="227"/>
      <c r="D34" s="24">
        <v>1098101327</v>
      </c>
      <c r="E34" s="24">
        <v>11103900240</v>
      </c>
      <c r="F34" s="24">
        <v>1189975818</v>
      </c>
      <c r="G34" s="24">
        <v>137292264</v>
      </c>
      <c r="H34" s="24">
        <v>90021565</v>
      </c>
      <c r="I34" s="24">
        <v>0</v>
      </c>
      <c r="J34" s="24">
        <v>3959501175</v>
      </c>
      <c r="K34" s="35">
        <v>17578792389</v>
      </c>
    </row>
    <row r="35" spans="2:12" ht="14.1" customHeight="1" x14ac:dyDescent="0.4">
      <c r="B35" s="231" t="s">
        <v>194</v>
      </c>
      <c r="C35" s="231"/>
      <c r="D35" s="24">
        <v>17275904</v>
      </c>
      <c r="E35" s="24">
        <v>297156527</v>
      </c>
      <c r="F35" s="24">
        <v>220914193</v>
      </c>
      <c r="G35" s="24">
        <v>8999983</v>
      </c>
      <c r="H35" s="24">
        <v>12684924</v>
      </c>
      <c r="I35" s="24">
        <v>0</v>
      </c>
      <c r="J35" s="24">
        <v>357605611</v>
      </c>
      <c r="K35" s="35">
        <v>914637142</v>
      </c>
    </row>
    <row r="36" spans="2:12" ht="14.1" customHeight="1" x14ac:dyDescent="0.4">
      <c r="B36" s="231" t="s">
        <v>195</v>
      </c>
      <c r="C36" s="231"/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35">
        <v>0</v>
      </c>
    </row>
    <row r="37" spans="2:12" ht="14.1" customHeight="1" x14ac:dyDescent="0.4">
      <c r="B37" s="227" t="s">
        <v>196</v>
      </c>
      <c r="C37" s="227"/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35">
        <v>0</v>
      </c>
    </row>
    <row r="38" spans="2:12" ht="14.1" customHeight="1" x14ac:dyDescent="0.4">
      <c r="B38" s="231" t="s">
        <v>197</v>
      </c>
      <c r="C38" s="231"/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35">
        <v>0</v>
      </c>
    </row>
    <row r="39" spans="2:12" ht="14.1" customHeight="1" x14ac:dyDescent="0.4">
      <c r="B39" s="231" t="s">
        <v>198</v>
      </c>
      <c r="C39" s="231"/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35">
        <v>0</v>
      </c>
    </row>
    <row r="40" spans="2:12" ht="14.1" customHeight="1" x14ac:dyDescent="0.4">
      <c r="B40" s="231" t="s">
        <v>199</v>
      </c>
      <c r="C40" s="231"/>
      <c r="D40" s="24">
        <v>0</v>
      </c>
      <c r="E40" s="24">
        <v>237756000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35">
        <v>237756000</v>
      </c>
    </row>
    <row r="41" spans="2:12" ht="14.1" customHeight="1" x14ac:dyDescent="0.4">
      <c r="B41" s="228" t="s">
        <v>200</v>
      </c>
      <c r="C41" s="229"/>
      <c r="D41" s="25">
        <v>113560689682</v>
      </c>
      <c r="E41" s="25">
        <v>0</v>
      </c>
      <c r="F41" s="25">
        <v>45613047</v>
      </c>
      <c r="G41" s="25">
        <v>0</v>
      </c>
      <c r="H41" s="25">
        <v>0</v>
      </c>
      <c r="I41" s="25">
        <v>0</v>
      </c>
      <c r="J41" s="25">
        <v>0</v>
      </c>
      <c r="K41" s="33">
        <v>113606302729</v>
      </c>
      <c r="L41" s="34"/>
    </row>
    <row r="42" spans="2:12" ht="14.1" customHeight="1" x14ac:dyDescent="0.4">
      <c r="B42" s="231" t="s">
        <v>201</v>
      </c>
      <c r="C42" s="231"/>
      <c r="D42" s="24">
        <v>8348743922</v>
      </c>
      <c r="E42" s="24">
        <v>0</v>
      </c>
      <c r="F42" s="24">
        <v>42784982</v>
      </c>
      <c r="G42" s="24">
        <v>0</v>
      </c>
      <c r="H42" s="24">
        <v>0</v>
      </c>
      <c r="I42" s="24">
        <v>0</v>
      </c>
      <c r="J42" s="24">
        <v>0</v>
      </c>
      <c r="K42" s="35">
        <v>8391528904</v>
      </c>
    </row>
    <row r="43" spans="2:12" ht="14.1" customHeight="1" x14ac:dyDescent="0.4">
      <c r="B43" s="231" t="s">
        <v>193</v>
      </c>
      <c r="C43" s="231"/>
      <c r="D43" s="24">
        <v>649187535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35">
        <v>649187535</v>
      </c>
    </row>
    <row r="44" spans="2:12" ht="14.1" customHeight="1" x14ac:dyDescent="0.4">
      <c r="B44" s="227" t="s">
        <v>194</v>
      </c>
      <c r="C44" s="227"/>
      <c r="D44" s="24">
        <v>101251682118</v>
      </c>
      <c r="E44" s="24">
        <v>0</v>
      </c>
      <c r="F44" s="24">
        <v>2828065</v>
      </c>
      <c r="G44" s="24">
        <v>0</v>
      </c>
      <c r="H44" s="24">
        <v>0</v>
      </c>
      <c r="I44" s="24">
        <v>0</v>
      </c>
      <c r="J44" s="24">
        <v>0</v>
      </c>
      <c r="K44" s="35">
        <v>101254510183</v>
      </c>
    </row>
    <row r="45" spans="2:12" ht="14.1" customHeight="1" x14ac:dyDescent="0.4">
      <c r="B45" s="231" t="s">
        <v>198</v>
      </c>
      <c r="C45" s="231"/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35">
        <v>0</v>
      </c>
    </row>
    <row r="46" spans="2:12" ht="14.1" customHeight="1" x14ac:dyDescent="0.4">
      <c r="B46" s="227" t="s">
        <v>199</v>
      </c>
      <c r="C46" s="227"/>
      <c r="D46" s="24">
        <v>3311076107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35">
        <v>3311076107</v>
      </c>
    </row>
    <row r="47" spans="2:12" ht="14.1" customHeight="1" x14ac:dyDescent="0.4">
      <c r="B47" s="228" t="s">
        <v>202</v>
      </c>
      <c r="C47" s="229"/>
      <c r="D47" s="24">
        <v>1792898632</v>
      </c>
      <c r="E47" s="24">
        <v>642543553</v>
      </c>
      <c r="F47" s="24">
        <v>2752672</v>
      </c>
      <c r="G47" s="24">
        <v>719282</v>
      </c>
      <c r="H47" s="24">
        <v>1763529</v>
      </c>
      <c r="I47" s="24">
        <v>0</v>
      </c>
      <c r="J47" s="24">
        <v>77395958</v>
      </c>
      <c r="K47" s="35">
        <v>2518073626</v>
      </c>
    </row>
    <row r="48" spans="2:12" ht="13.5" customHeight="1" x14ac:dyDescent="0.4">
      <c r="B48" s="230" t="s">
        <v>106</v>
      </c>
      <c r="C48" s="230"/>
      <c r="D48" s="32">
        <v>122413729616</v>
      </c>
      <c r="E48" s="32">
        <v>19020421449</v>
      </c>
      <c r="F48" s="32">
        <v>1977130749</v>
      </c>
      <c r="G48" s="32">
        <v>173572878</v>
      </c>
      <c r="H48" s="32">
        <v>242093821</v>
      </c>
      <c r="I48" s="32">
        <v>0</v>
      </c>
      <c r="J48" s="32">
        <v>7128710129</v>
      </c>
      <c r="K48" s="33">
        <v>151378238642</v>
      </c>
      <c r="L48" s="34"/>
    </row>
    <row r="49" ht="3" customHeight="1" x14ac:dyDescent="0.4"/>
    <row r="50" ht="5.0999999999999996" customHeight="1" x14ac:dyDescent="0.4"/>
  </sheetData>
  <mergeCells count="51"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34:C34"/>
    <mergeCell ref="B35:C35"/>
    <mergeCell ref="B36:C36"/>
    <mergeCell ref="B37:C37"/>
    <mergeCell ref="B38:C38"/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</mergeCells>
  <phoneticPr fontId="10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5392-4A4A-4245-8834-07C2D9D15FC7}">
  <sheetPr>
    <pageSetUpPr fitToPage="1"/>
  </sheetPr>
  <dimension ref="A1:N29"/>
  <sheetViews>
    <sheetView view="pageBreakPreview" zoomScale="80" zoomScaleNormal="80" zoomScaleSheetLayoutView="80" workbookViewId="0">
      <selection sqref="A1:D1"/>
    </sheetView>
  </sheetViews>
  <sheetFormatPr defaultColWidth="9" defaultRowHeight="13.5" x14ac:dyDescent="0.4"/>
  <cols>
    <col min="1" max="1" width="8.5" style="36" customWidth="1"/>
    <col min="2" max="2" width="5.5" style="36" customWidth="1"/>
    <col min="3" max="3" width="29.375" style="36" customWidth="1"/>
    <col min="4" max="4" width="17.5" style="36" customWidth="1"/>
    <col min="5" max="5" width="16.125" style="36" bestFit="1" customWidth="1"/>
    <col min="6" max="9" width="15.75" style="36" customWidth="1"/>
    <col min="10" max="10" width="16.75" style="36" customWidth="1"/>
    <col min="11" max="11" width="15.75" style="36" customWidth="1"/>
    <col min="12" max="12" width="16.75" style="36" customWidth="1"/>
    <col min="13" max="13" width="16.625" style="36" customWidth="1"/>
    <col min="14" max="14" width="1.25" style="36" customWidth="1"/>
    <col min="15" max="16384" width="9" style="36"/>
  </cols>
  <sheetData>
    <row r="1" spans="1:14" ht="50.1" customHeight="1" x14ac:dyDescent="0.4"/>
    <row r="2" spans="1:14" ht="34.5" customHeight="1" x14ac:dyDescent="0.4">
      <c r="B2" s="37"/>
      <c r="C2" s="37" t="s">
        <v>211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20.100000000000001" customHeight="1" x14ac:dyDescent="0.4">
      <c r="B3" s="38"/>
      <c r="C3" s="39" t="s">
        <v>212</v>
      </c>
      <c r="D3" s="38"/>
      <c r="E3" s="38"/>
      <c r="F3" s="38"/>
      <c r="G3" s="38"/>
      <c r="H3" s="38"/>
      <c r="I3" s="38"/>
      <c r="J3" s="40"/>
      <c r="K3" s="38"/>
      <c r="L3" s="38"/>
      <c r="M3" s="40" t="s">
        <v>213</v>
      </c>
      <c r="N3" s="38"/>
    </row>
    <row r="4" spans="1:14" ht="50.1" customHeight="1" x14ac:dyDescent="0.4">
      <c r="A4" s="31"/>
      <c r="B4" s="41"/>
      <c r="C4" s="42" t="s">
        <v>214</v>
      </c>
      <c r="D4" s="22" t="s">
        <v>215</v>
      </c>
      <c r="E4" s="22" t="s">
        <v>216</v>
      </c>
      <c r="F4" s="22" t="s">
        <v>217</v>
      </c>
      <c r="G4" s="22" t="s">
        <v>218</v>
      </c>
      <c r="H4" s="22" t="s">
        <v>219</v>
      </c>
      <c r="I4" s="22" t="s">
        <v>220</v>
      </c>
      <c r="J4" s="22" t="s">
        <v>221</v>
      </c>
      <c r="K4" s="22" t="s">
        <v>222</v>
      </c>
      <c r="L4" s="22" t="s">
        <v>223</v>
      </c>
      <c r="M4" s="22" t="s">
        <v>224</v>
      </c>
      <c r="N4" s="41"/>
    </row>
    <row r="5" spans="1:14" ht="40.15" customHeight="1" x14ac:dyDescent="0.4">
      <c r="A5" s="31"/>
      <c r="B5" s="41"/>
      <c r="C5" s="43" t="s">
        <v>225</v>
      </c>
      <c r="D5" s="44">
        <v>650000</v>
      </c>
      <c r="E5" s="44">
        <v>3113515000</v>
      </c>
      <c r="F5" s="44">
        <v>383787000</v>
      </c>
      <c r="G5" s="44">
        <f t="shared" ref="G5" si="0">E5-F5</f>
        <v>2729728000</v>
      </c>
      <c r="H5" s="44">
        <v>800000000</v>
      </c>
      <c r="I5" s="45">
        <f t="shared" ref="I5" si="1">D5/H5</f>
        <v>8.1249999999999996E-4</v>
      </c>
      <c r="J5" s="44">
        <f t="shared" ref="J5" si="2">G5*I5</f>
        <v>2217904</v>
      </c>
      <c r="K5" s="46">
        <v>0</v>
      </c>
      <c r="L5" s="44">
        <f t="shared" ref="L5" si="3">D5-K5</f>
        <v>650000</v>
      </c>
      <c r="M5" s="44">
        <v>650000</v>
      </c>
      <c r="N5" s="41"/>
    </row>
    <row r="6" spans="1:14" ht="40.15" customHeight="1" x14ac:dyDescent="0.4">
      <c r="A6" s="31"/>
      <c r="B6" s="41"/>
      <c r="C6" s="42" t="s">
        <v>226</v>
      </c>
      <c r="D6" s="44">
        <f>SUM(D5)</f>
        <v>650000</v>
      </c>
      <c r="E6" s="44">
        <f t="shared" ref="E6:M6" si="4">SUM(E5)</f>
        <v>3113515000</v>
      </c>
      <c r="F6" s="44">
        <f t="shared" si="4"/>
        <v>383787000</v>
      </c>
      <c r="G6" s="44">
        <f t="shared" si="4"/>
        <v>2729728000</v>
      </c>
      <c r="H6" s="44">
        <f t="shared" si="4"/>
        <v>800000000</v>
      </c>
      <c r="I6" s="47" t="s">
        <v>12</v>
      </c>
      <c r="J6" s="44">
        <f t="shared" si="4"/>
        <v>2217904</v>
      </c>
      <c r="K6" s="46">
        <f t="shared" si="4"/>
        <v>0</v>
      </c>
      <c r="L6" s="44">
        <f t="shared" si="4"/>
        <v>650000</v>
      </c>
      <c r="M6" s="44">
        <f t="shared" si="4"/>
        <v>650000</v>
      </c>
      <c r="N6" s="41"/>
    </row>
    <row r="7" spans="1:14" ht="11.1" customHeight="1" x14ac:dyDescent="0.4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20.100000000000001" customHeight="1" x14ac:dyDescent="0.4">
      <c r="B8" s="38"/>
      <c r="C8" s="39" t="s">
        <v>227</v>
      </c>
      <c r="D8" s="38"/>
      <c r="E8" s="38"/>
      <c r="F8" s="38"/>
      <c r="G8" s="38"/>
      <c r="H8" s="38"/>
      <c r="I8" s="38"/>
      <c r="J8" s="38"/>
      <c r="K8" s="38"/>
      <c r="L8" s="40" t="s">
        <v>213</v>
      </c>
      <c r="M8" s="38"/>
      <c r="N8" s="38"/>
    </row>
    <row r="9" spans="1:14" ht="50.1" customHeight="1" x14ac:dyDescent="0.4">
      <c r="A9" s="31"/>
      <c r="B9" s="41"/>
      <c r="C9" s="42" t="s">
        <v>214</v>
      </c>
      <c r="D9" s="22" t="s">
        <v>228</v>
      </c>
      <c r="E9" s="22" t="s">
        <v>216</v>
      </c>
      <c r="F9" s="22" t="s">
        <v>217</v>
      </c>
      <c r="G9" s="22" t="s">
        <v>218</v>
      </c>
      <c r="H9" s="22" t="s">
        <v>219</v>
      </c>
      <c r="I9" s="22" t="s">
        <v>220</v>
      </c>
      <c r="J9" s="22" t="s">
        <v>221</v>
      </c>
      <c r="K9" s="22" t="s">
        <v>229</v>
      </c>
      <c r="L9" s="22" t="s">
        <v>224</v>
      </c>
      <c r="M9" s="41"/>
      <c r="N9" s="41"/>
    </row>
    <row r="10" spans="1:14" ht="40.15" customHeight="1" x14ac:dyDescent="0.4">
      <c r="A10" s="31"/>
      <c r="B10" s="41"/>
      <c r="C10" s="43" t="s">
        <v>230</v>
      </c>
      <c r="D10" s="48">
        <v>4793256000</v>
      </c>
      <c r="E10" s="48">
        <v>69748090893</v>
      </c>
      <c r="F10" s="48">
        <v>21956471679</v>
      </c>
      <c r="G10" s="48">
        <f t="shared" ref="G10" si="5">E10-F10</f>
        <v>47791619214</v>
      </c>
      <c r="H10" s="48">
        <v>47441456330</v>
      </c>
      <c r="I10" s="45">
        <f t="shared" ref="I10" si="6">D10/H10</f>
        <v>0.10103517831869223</v>
      </c>
      <c r="J10" s="44">
        <f t="shared" ref="J10" si="7">G10*I10</f>
        <v>4828634769.4255276</v>
      </c>
      <c r="K10" s="46">
        <v>0</v>
      </c>
      <c r="L10" s="48">
        <f t="shared" ref="L10" si="8">D10-K10</f>
        <v>4793256000</v>
      </c>
      <c r="M10" s="41"/>
      <c r="N10" s="41"/>
    </row>
    <row r="11" spans="1:14" ht="40.15" customHeight="1" x14ac:dyDescent="0.4">
      <c r="A11" s="31"/>
      <c r="B11" s="41"/>
      <c r="C11" s="42" t="s">
        <v>226</v>
      </c>
      <c r="D11" s="48">
        <f>SUM(D10)</f>
        <v>4793256000</v>
      </c>
      <c r="E11" s="48">
        <f t="shared" ref="E11:H11" si="9">SUM(E10)</f>
        <v>69748090893</v>
      </c>
      <c r="F11" s="48">
        <f t="shared" si="9"/>
        <v>21956471679</v>
      </c>
      <c r="G11" s="48">
        <f t="shared" si="9"/>
        <v>47791619214</v>
      </c>
      <c r="H11" s="48">
        <f t="shared" si="9"/>
        <v>47441456330</v>
      </c>
      <c r="I11" s="49" t="s">
        <v>12</v>
      </c>
      <c r="J11" s="48">
        <f>SUM(J10)</f>
        <v>4828634769.4255276</v>
      </c>
      <c r="K11" s="48">
        <f>SUM(K10)</f>
        <v>0</v>
      </c>
      <c r="L11" s="48">
        <f>SUM(L10)</f>
        <v>4793256000</v>
      </c>
      <c r="M11" s="41"/>
      <c r="N11" s="41"/>
    </row>
    <row r="12" spans="1:14" ht="12" customHeight="1" x14ac:dyDescent="0.4">
      <c r="A12" s="31"/>
      <c r="B12" s="41"/>
      <c r="C12" s="5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20.100000000000001" customHeight="1" x14ac:dyDescent="0.4">
      <c r="B13" s="38"/>
      <c r="C13" s="39" t="s">
        <v>231</v>
      </c>
      <c r="D13" s="38"/>
      <c r="E13" s="38"/>
      <c r="F13" s="38"/>
      <c r="G13" s="38"/>
      <c r="H13" s="38"/>
      <c r="I13" s="38"/>
      <c r="J13" s="38"/>
      <c r="K13" s="38"/>
      <c r="L13" s="40"/>
      <c r="M13" s="40" t="s">
        <v>213</v>
      </c>
      <c r="N13" s="38"/>
    </row>
    <row r="14" spans="1:14" ht="50.1" customHeight="1" x14ac:dyDescent="0.4">
      <c r="A14" s="31"/>
      <c r="B14" s="41"/>
      <c r="C14" s="42" t="s">
        <v>214</v>
      </c>
      <c r="D14" s="22" t="s">
        <v>215</v>
      </c>
      <c r="E14" s="22" t="s">
        <v>216</v>
      </c>
      <c r="F14" s="22" t="s">
        <v>217</v>
      </c>
      <c r="G14" s="22" t="s">
        <v>218</v>
      </c>
      <c r="H14" s="22" t="s">
        <v>219</v>
      </c>
      <c r="I14" s="22" t="s">
        <v>220</v>
      </c>
      <c r="J14" s="22" t="s">
        <v>221</v>
      </c>
      <c r="K14" s="22" t="s">
        <v>222</v>
      </c>
      <c r="L14" s="22" t="s">
        <v>223</v>
      </c>
      <c r="M14" s="22" t="s">
        <v>224</v>
      </c>
      <c r="N14" s="41"/>
    </row>
    <row r="15" spans="1:14" ht="40.15" customHeight="1" x14ac:dyDescent="0.4">
      <c r="A15" s="31"/>
      <c r="B15" s="41"/>
      <c r="C15" s="43" t="s">
        <v>232</v>
      </c>
      <c r="D15" s="44">
        <v>4480000</v>
      </c>
      <c r="E15" s="44">
        <v>251304907930</v>
      </c>
      <c r="F15" s="44">
        <v>244049314571</v>
      </c>
      <c r="G15" s="44">
        <f t="shared" ref="G15:G26" si="10">E15-F15</f>
        <v>7255593359</v>
      </c>
      <c r="H15" s="44">
        <v>4055150000</v>
      </c>
      <c r="I15" s="45">
        <f t="shared" ref="I15:I26" si="11">D15/H15</f>
        <v>1.10476801104768E-3</v>
      </c>
      <c r="J15" s="44">
        <f t="shared" ref="J15:J26" si="12">G15*I15</f>
        <v>8015747.4441931862</v>
      </c>
      <c r="K15" s="46">
        <v>0</v>
      </c>
      <c r="L15" s="44">
        <f>D15-K15</f>
        <v>4480000</v>
      </c>
      <c r="M15" s="44">
        <v>4480000</v>
      </c>
      <c r="N15" s="41"/>
    </row>
    <row r="16" spans="1:14" ht="40.15" customHeight="1" x14ac:dyDescent="0.4">
      <c r="A16" s="31"/>
      <c r="B16" s="41"/>
      <c r="C16" s="43" t="s">
        <v>233</v>
      </c>
      <c r="D16" s="44">
        <v>19181000</v>
      </c>
      <c r="E16" s="44">
        <v>1680029678083</v>
      </c>
      <c r="F16" s="44">
        <v>1603099709213</v>
      </c>
      <c r="G16" s="44">
        <f t="shared" si="10"/>
        <v>76929968870</v>
      </c>
      <c r="H16" s="44">
        <v>51287145140</v>
      </c>
      <c r="I16" s="45">
        <f t="shared" si="11"/>
        <v>3.7399235125373174E-4</v>
      </c>
      <c r="J16" s="44">
        <f t="shared" si="12"/>
        <v>28771219.939567689</v>
      </c>
      <c r="K16" s="46">
        <v>0</v>
      </c>
      <c r="L16" s="44">
        <f t="shared" ref="L16:L26" si="13">D16-K16</f>
        <v>19181000</v>
      </c>
      <c r="M16" s="44">
        <v>19181000</v>
      </c>
      <c r="N16" s="41"/>
    </row>
    <row r="17" spans="1:14" ht="40.15" customHeight="1" x14ac:dyDescent="0.4">
      <c r="A17" s="31"/>
      <c r="B17" s="41"/>
      <c r="C17" s="43" t="s">
        <v>234</v>
      </c>
      <c r="D17" s="44">
        <v>1446000</v>
      </c>
      <c r="E17" s="44">
        <v>979045249</v>
      </c>
      <c r="F17" s="44">
        <v>327041129</v>
      </c>
      <c r="G17" s="44">
        <f t="shared" si="10"/>
        <v>652004120</v>
      </c>
      <c r="H17" s="44">
        <v>574074000</v>
      </c>
      <c r="I17" s="45">
        <f t="shared" si="11"/>
        <v>2.5188390346889077E-3</v>
      </c>
      <c r="J17" s="44">
        <f t="shared" si="12"/>
        <v>1642293.4282339907</v>
      </c>
      <c r="K17" s="46">
        <v>0</v>
      </c>
      <c r="L17" s="44">
        <f t="shared" si="13"/>
        <v>1446000</v>
      </c>
      <c r="M17" s="44">
        <v>1446000</v>
      </c>
      <c r="N17" s="41"/>
    </row>
    <row r="18" spans="1:14" ht="40.15" customHeight="1" x14ac:dyDescent="0.4">
      <c r="A18" s="31"/>
      <c r="B18" s="41"/>
      <c r="C18" s="43" t="s">
        <v>235</v>
      </c>
      <c r="D18" s="44">
        <v>3500000</v>
      </c>
      <c r="E18" s="44">
        <v>2367070583</v>
      </c>
      <c r="F18" s="44">
        <v>129466215</v>
      </c>
      <c r="G18" s="44">
        <f t="shared" si="10"/>
        <v>2237604368</v>
      </c>
      <c r="H18" s="44">
        <v>2135050000</v>
      </c>
      <c r="I18" s="45">
        <f t="shared" si="11"/>
        <v>1.6393058710568839E-3</v>
      </c>
      <c r="J18" s="44">
        <f t="shared" si="12"/>
        <v>3668117.9775649281</v>
      </c>
      <c r="K18" s="46">
        <v>0</v>
      </c>
      <c r="L18" s="44">
        <f t="shared" si="13"/>
        <v>3500000</v>
      </c>
      <c r="M18" s="44">
        <v>3500000</v>
      </c>
      <c r="N18" s="41"/>
    </row>
    <row r="19" spans="1:14" ht="40.15" customHeight="1" x14ac:dyDescent="0.4">
      <c r="A19" s="31"/>
      <c r="B19" s="41"/>
      <c r="C19" s="43" t="s">
        <v>236</v>
      </c>
      <c r="D19" s="44">
        <v>3039000</v>
      </c>
      <c r="E19" s="44">
        <v>669040180</v>
      </c>
      <c r="F19" s="44">
        <v>610252</v>
      </c>
      <c r="G19" s="44">
        <f t="shared" si="10"/>
        <v>668429928</v>
      </c>
      <c r="H19" s="44">
        <v>627120000</v>
      </c>
      <c r="I19" s="45">
        <f t="shared" si="11"/>
        <v>4.8459624952162262E-3</v>
      </c>
      <c r="J19" s="44">
        <f t="shared" si="12"/>
        <v>3239186.3617680822</v>
      </c>
      <c r="K19" s="46">
        <v>0</v>
      </c>
      <c r="L19" s="44">
        <f t="shared" si="13"/>
        <v>3039000</v>
      </c>
      <c r="M19" s="44">
        <v>3039000</v>
      </c>
      <c r="N19" s="41"/>
    </row>
    <row r="20" spans="1:14" ht="40.15" customHeight="1" x14ac:dyDescent="0.4">
      <c r="A20" s="31"/>
      <c r="B20" s="41"/>
      <c r="C20" s="43" t="s">
        <v>237</v>
      </c>
      <c r="D20" s="44">
        <v>1907000</v>
      </c>
      <c r="E20" s="44">
        <v>539960751</v>
      </c>
      <c r="F20" s="44">
        <v>1052377</v>
      </c>
      <c r="G20" s="44">
        <f t="shared" si="10"/>
        <v>538908374</v>
      </c>
      <c r="H20" s="44">
        <v>538373639</v>
      </c>
      <c r="I20" s="45">
        <f t="shared" si="11"/>
        <v>3.5421496556594964E-3</v>
      </c>
      <c r="J20" s="44">
        <f t="shared" si="12"/>
        <v>1908894.111396119</v>
      </c>
      <c r="K20" s="46">
        <v>0</v>
      </c>
      <c r="L20" s="44">
        <f t="shared" si="13"/>
        <v>1907000</v>
      </c>
      <c r="M20" s="44">
        <v>1907000</v>
      </c>
      <c r="N20" s="41"/>
    </row>
    <row r="21" spans="1:14" ht="40.15" customHeight="1" x14ac:dyDescent="0.4">
      <c r="A21" s="31"/>
      <c r="B21" s="41"/>
      <c r="C21" s="43" t="s">
        <v>238</v>
      </c>
      <c r="D21" s="44">
        <v>2300000</v>
      </c>
      <c r="E21" s="44">
        <v>1422557888</v>
      </c>
      <c r="F21" s="44">
        <v>323336055</v>
      </c>
      <c r="G21" s="44">
        <f t="shared" si="10"/>
        <v>1099221833</v>
      </c>
      <c r="H21" s="44">
        <v>416300000</v>
      </c>
      <c r="I21" s="45">
        <f t="shared" si="11"/>
        <v>5.5248618784530384E-3</v>
      </c>
      <c r="J21" s="44">
        <f t="shared" si="12"/>
        <v>6073048.8011049721</v>
      </c>
      <c r="K21" s="46">
        <v>0</v>
      </c>
      <c r="L21" s="44">
        <f t="shared" si="13"/>
        <v>2300000</v>
      </c>
      <c r="M21" s="44">
        <v>2300000</v>
      </c>
      <c r="N21" s="41"/>
    </row>
    <row r="22" spans="1:14" ht="40.15" customHeight="1" x14ac:dyDescent="0.4">
      <c r="A22" s="31"/>
      <c r="B22" s="41"/>
      <c r="C22" s="43" t="s">
        <v>239</v>
      </c>
      <c r="D22" s="44">
        <v>935000</v>
      </c>
      <c r="E22" s="44">
        <v>282297660</v>
      </c>
      <c r="F22" s="44">
        <v>1205475</v>
      </c>
      <c r="G22" s="44">
        <f t="shared" si="10"/>
        <v>281092185</v>
      </c>
      <c r="H22" s="44">
        <v>268268530</v>
      </c>
      <c r="I22" s="45">
        <f t="shared" si="11"/>
        <v>3.4853137637873514E-3</v>
      </c>
      <c r="J22" s="44">
        <f t="shared" si="12"/>
        <v>979694.46127356042</v>
      </c>
      <c r="K22" s="46">
        <v>0</v>
      </c>
      <c r="L22" s="44">
        <f t="shared" si="13"/>
        <v>935000</v>
      </c>
      <c r="M22" s="44">
        <v>935000</v>
      </c>
      <c r="N22" s="41"/>
    </row>
    <row r="23" spans="1:14" ht="40.15" customHeight="1" x14ac:dyDescent="0.4">
      <c r="A23" s="31"/>
      <c r="B23" s="41"/>
      <c r="C23" s="43" t="s">
        <v>240</v>
      </c>
      <c r="D23" s="44">
        <v>4019000</v>
      </c>
      <c r="E23" s="44">
        <v>2483020028</v>
      </c>
      <c r="F23" s="44">
        <v>246122115</v>
      </c>
      <c r="G23" s="44">
        <f t="shared" si="10"/>
        <v>2236897913</v>
      </c>
      <c r="H23" s="44">
        <v>23000000</v>
      </c>
      <c r="I23" s="45">
        <f t="shared" si="11"/>
        <v>0.17473913043478262</v>
      </c>
      <c r="J23" s="44">
        <f t="shared" si="12"/>
        <v>390873596.18900001</v>
      </c>
      <c r="K23" s="46">
        <v>0</v>
      </c>
      <c r="L23" s="44">
        <f t="shared" si="13"/>
        <v>4019000</v>
      </c>
      <c r="M23" s="44">
        <v>4019000</v>
      </c>
      <c r="N23" s="41"/>
    </row>
    <row r="24" spans="1:14" ht="40.15" customHeight="1" x14ac:dyDescent="0.4">
      <c r="A24" s="31"/>
      <c r="B24" s="41"/>
      <c r="C24" s="43" t="s">
        <v>241</v>
      </c>
      <c r="D24" s="44">
        <v>130000</v>
      </c>
      <c r="E24" s="44">
        <v>816695523</v>
      </c>
      <c r="F24" s="44">
        <v>187781358</v>
      </c>
      <c r="G24" s="44">
        <f t="shared" si="10"/>
        <v>628914165</v>
      </c>
      <c r="H24" s="44">
        <v>174842446</v>
      </c>
      <c r="I24" s="45">
        <f t="shared" si="11"/>
        <v>7.4352654617975322E-4</v>
      </c>
      <c r="J24" s="44">
        <f t="shared" si="12"/>
        <v>467614.37694597343</v>
      </c>
      <c r="K24" s="46">
        <v>0</v>
      </c>
      <c r="L24" s="44">
        <f t="shared" si="13"/>
        <v>130000</v>
      </c>
      <c r="M24" s="44">
        <v>130000</v>
      </c>
      <c r="N24" s="41"/>
    </row>
    <row r="25" spans="1:14" ht="40.15" customHeight="1" x14ac:dyDescent="0.4">
      <c r="A25" s="31"/>
      <c r="B25" s="41"/>
      <c r="C25" s="43" t="s">
        <v>242</v>
      </c>
      <c r="D25" s="44">
        <v>5200000</v>
      </c>
      <c r="E25" s="44">
        <v>24857606000000</v>
      </c>
      <c r="F25" s="44">
        <v>24516985000000</v>
      </c>
      <c r="G25" s="44">
        <f t="shared" si="10"/>
        <v>340621000000</v>
      </c>
      <c r="H25" s="44">
        <v>16602000000</v>
      </c>
      <c r="I25" s="45">
        <f t="shared" si="11"/>
        <v>3.1321527526804001E-4</v>
      </c>
      <c r="J25" s="44">
        <f t="shared" si="12"/>
        <v>106687700.27707505</v>
      </c>
      <c r="K25" s="46">
        <v>0</v>
      </c>
      <c r="L25" s="44">
        <f t="shared" si="13"/>
        <v>5200000</v>
      </c>
      <c r="M25" s="44">
        <v>5200000</v>
      </c>
      <c r="N25" s="41"/>
    </row>
    <row r="26" spans="1:14" ht="40.15" customHeight="1" x14ac:dyDescent="0.4">
      <c r="A26" s="31"/>
      <c r="B26" s="41"/>
      <c r="C26" s="43" t="s">
        <v>243</v>
      </c>
      <c r="D26" s="44">
        <v>100000</v>
      </c>
      <c r="E26" s="44">
        <v>195412000</v>
      </c>
      <c r="F26" s="44">
        <v>39410000</v>
      </c>
      <c r="G26" s="44">
        <f t="shared" si="10"/>
        <v>156002000</v>
      </c>
      <c r="H26" s="44">
        <v>60000000</v>
      </c>
      <c r="I26" s="45">
        <f t="shared" si="11"/>
        <v>1.6666666666666668E-3</v>
      </c>
      <c r="J26" s="44">
        <f t="shared" si="12"/>
        <v>260003.33333333334</v>
      </c>
      <c r="K26" s="46">
        <v>0</v>
      </c>
      <c r="L26" s="44">
        <f t="shared" si="13"/>
        <v>100000</v>
      </c>
      <c r="M26" s="44">
        <v>100000</v>
      </c>
      <c r="N26" s="41"/>
    </row>
    <row r="27" spans="1:14" ht="40.15" customHeight="1" x14ac:dyDescent="0.4">
      <c r="A27" s="31"/>
      <c r="B27" s="41"/>
      <c r="C27" s="42" t="s">
        <v>226</v>
      </c>
      <c r="D27" s="44">
        <f>SUM(D15:D26)</f>
        <v>46237000</v>
      </c>
      <c r="E27" s="44">
        <f t="shared" ref="E27:H27" si="14">SUM(E15:E26)</f>
        <v>26798695685875</v>
      </c>
      <c r="F27" s="44">
        <f t="shared" si="14"/>
        <v>26365390048760</v>
      </c>
      <c r="G27" s="44">
        <f t="shared" si="14"/>
        <v>433305637115</v>
      </c>
      <c r="H27" s="44">
        <f t="shared" si="14"/>
        <v>76761323755</v>
      </c>
      <c r="I27" s="47" t="s">
        <v>12</v>
      </c>
      <c r="J27" s="44">
        <f>SUM(J15:J26)</f>
        <v>552587116.7014569</v>
      </c>
      <c r="K27" s="46">
        <f t="shared" ref="K27:M27" si="15">SUM(K15:K26)</f>
        <v>0</v>
      </c>
      <c r="L27" s="44">
        <f t="shared" si="15"/>
        <v>46237000</v>
      </c>
      <c r="M27" s="44">
        <f t="shared" si="15"/>
        <v>46237000</v>
      </c>
      <c r="N27" s="41"/>
    </row>
    <row r="28" spans="1:14" ht="7.5" customHeight="1" x14ac:dyDescent="0.4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ht="6.75" customHeight="1" x14ac:dyDescent="0.4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</sheetData>
  <phoneticPr fontId="10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B7AB-240B-4825-A91C-BD68F0A1F059}">
  <sheetPr>
    <pageSetUpPr fitToPage="1"/>
  </sheetPr>
  <dimension ref="B1:N27"/>
  <sheetViews>
    <sheetView view="pageBreakPreview" zoomScaleNormal="100" zoomScaleSheetLayoutView="100" workbookViewId="0">
      <selection sqref="A1:D1"/>
    </sheetView>
  </sheetViews>
  <sheetFormatPr defaultColWidth="9" defaultRowHeight="18.75" x14ac:dyDescent="0.4"/>
  <cols>
    <col min="1" max="1" width="1.25" style="14" customWidth="1"/>
    <col min="2" max="2" width="5.625" style="14" customWidth="1"/>
    <col min="3" max="3" width="40.5" style="14" bestFit="1" customWidth="1"/>
    <col min="4" max="9" width="15.625" style="51" customWidth="1"/>
    <col min="10" max="10" width="10.75" style="14" hidden="1" customWidth="1"/>
    <col min="11" max="11" width="0.75" style="14" customWidth="1"/>
    <col min="12" max="12" width="0.375" style="14" customWidth="1"/>
    <col min="13" max="13" width="11.5" style="14" bestFit="1" customWidth="1"/>
    <col min="14" max="14" width="10.125" style="14" bestFit="1" customWidth="1"/>
    <col min="15" max="16384" width="9" style="14"/>
  </cols>
  <sheetData>
    <row r="1" spans="2:14" ht="60" customHeight="1" x14ac:dyDescent="0.4"/>
    <row r="2" spans="2:14" ht="18.75" customHeight="1" x14ac:dyDescent="0.4">
      <c r="B2" s="52"/>
      <c r="C2" s="53" t="s">
        <v>244</v>
      </c>
      <c r="D2" s="54"/>
      <c r="E2" s="54"/>
      <c r="F2" s="54"/>
      <c r="G2" s="54"/>
      <c r="H2" s="54"/>
      <c r="I2" s="55" t="s">
        <v>245</v>
      </c>
      <c r="J2" s="52"/>
      <c r="K2" s="52"/>
    </row>
    <row r="3" spans="2:14" s="31" customFormat="1" ht="17.649999999999999" customHeight="1" x14ac:dyDescent="0.4">
      <c r="B3" s="41"/>
      <c r="C3" s="242" t="s">
        <v>246</v>
      </c>
      <c r="D3" s="243" t="s">
        <v>247</v>
      </c>
      <c r="E3" s="243" t="s">
        <v>248</v>
      </c>
      <c r="F3" s="243" t="s">
        <v>249</v>
      </c>
      <c r="G3" s="243" t="s">
        <v>250</v>
      </c>
      <c r="H3" s="244" t="s">
        <v>251</v>
      </c>
      <c r="I3" s="240" t="s">
        <v>252</v>
      </c>
      <c r="J3" s="56" t="s">
        <v>226</v>
      </c>
      <c r="K3" s="41"/>
    </row>
    <row r="4" spans="2:14" s="28" customFormat="1" ht="17.649999999999999" customHeight="1" x14ac:dyDescent="0.4">
      <c r="B4" s="50"/>
      <c r="C4" s="242"/>
      <c r="D4" s="243"/>
      <c r="E4" s="243"/>
      <c r="F4" s="243"/>
      <c r="G4" s="243"/>
      <c r="H4" s="243"/>
      <c r="I4" s="241"/>
      <c r="J4" s="57"/>
      <c r="K4" s="50"/>
    </row>
    <row r="5" spans="2:14" s="31" customFormat="1" ht="35.1" customHeight="1" x14ac:dyDescent="0.15">
      <c r="B5" s="41"/>
      <c r="C5" s="58" t="s">
        <v>253</v>
      </c>
      <c r="D5" s="59">
        <v>2746208693</v>
      </c>
      <c r="E5" s="59">
        <v>0</v>
      </c>
      <c r="F5" s="59">
        <v>0</v>
      </c>
      <c r="G5" s="59">
        <v>0</v>
      </c>
      <c r="H5" s="59">
        <f>SUM(D5:G5)</f>
        <v>2746208693</v>
      </c>
      <c r="I5" s="59">
        <v>2746208693</v>
      </c>
      <c r="J5" s="60"/>
      <c r="K5" s="41"/>
      <c r="M5" s="61"/>
    </row>
    <row r="6" spans="2:14" s="31" customFormat="1" ht="35.1" customHeight="1" x14ac:dyDescent="0.4">
      <c r="B6" s="41"/>
      <c r="C6" s="58" t="s">
        <v>254</v>
      </c>
      <c r="D6" s="62">
        <v>931894172</v>
      </c>
      <c r="E6" s="59">
        <v>0</v>
      </c>
      <c r="F6" s="59">
        <v>0</v>
      </c>
      <c r="G6" s="59">
        <v>0</v>
      </c>
      <c r="H6" s="59">
        <f>SUM(D6:G6)</f>
        <v>931894172</v>
      </c>
      <c r="I6" s="62">
        <v>931894172</v>
      </c>
      <c r="J6" s="60"/>
      <c r="K6" s="41"/>
      <c r="M6" s="63"/>
    </row>
    <row r="7" spans="2:14" s="31" customFormat="1" ht="35.1" customHeight="1" x14ac:dyDescent="0.4">
      <c r="B7" s="41"/>
      <c r="C7" s="58" t="s">
        <v>255</v>
      </c>
      <c r="D7" s="59">
        <v>61729741</v>
      </c>
      <c r="E7" s="59">
        <v>0</v>
      </c>
      <c r="F7" s="59">
        <v>0</v>
      </c>
      <c r="G7" s="59">
        <v>0</v>
      </c>
      <c r="H7" s="59">
        <f t="shared" ref="H7:H21" si="0">SUM(D7:G7)</f>
        <v>61729741</v>
      </c>
      <c r="I7" s="59">
        <v>54358538</v>
      </c>
      <c r="J7" s="60"/>
      <c r="K7" s="41"/>
    </row>
    <row r="8" spans="2:14" s="31" customFormat="1" ht="35.1" customHeight="1" x14ac:dyDescent="0.15">
      <c r="B8" s="41"/>
      <c r="C8" s="58" t="s">
        <v>256</v>
      </c>
      <c r="D8" s="59">
        <v>200704407</v>
      </c>
      <c r="E8" s="59">
        <v>0</v>
      </c>
      <c r="F8" s="59">
        <v>139295593</v>
      </c>
      <c r="G8" s="59">
        <v>0</v>
      </c>
      <c r="H8" s="59">
        <f t="shared" si="0"/>
        <v>340000000</v>
      </c>
      <c r="I8" s="59">
        <v>340000000</v>
      </c>
      <c r="J8" s="60"/>
      <c r="K8" s="41"/>
      <c r="M8" s="64"/>
      <c r="N8" s="63"/>
    </row>
    <row r="9" spans="2:14" s="31" customFormat="1" ht="35.1" customHeight="1" x14ac:dyDescent="0.4">
      <c r="B9" s="41"/>
      <c r="C9" s="65" t="s">
        <v>257</v>
      </c>
      <c r="D9" s="59">
        <v>10288220</v>
      </c>
      <c r="E9" s="59">
        <v>0</v>
      </c>
      <c r="F9" s="59">
        <v>0</v>
      </c>
      <c r="G9" s="59">
        <v>2711780</v>
      </c>
      <c r="H9" s="59">
        <f t="shared" si="0"/>
        <v>13000000</v>
      </c>
      <c r="I9" s="59">
        <v>13000000</v>
      </c>
      <c r="J9" s="60"/>
      <c r="K9" s="41"/>
      <c r="M9" s="63"/>
    </row>
    <row r="10" spans="2:14" s="31" customFormat="1" ht="35.1" customHeight="1" x14ac:dyDescent="0.4">
      <c r="B10" s="41"/>
      <c r="C10" s="65" t="s">
        <v>258</v>
      </c>
      <c r="D10" s="59">
        <v>18215700</v>
      </c>
      <c r="E10" s="59">
        <v>0</v>
      </c>
      <c r="F10" s="59">
        <v>0</v>
      </c>
      <c r="G10" s="59">
        <v>11784300</v>
      </c>
      <c r="H10" s="59">
        <f t="shared" si="0"/>
        <v>30000000</v>
      </c>
      <c r="I10" s="59">
        <v>30000000</v>
      </c>
      <c r="J10" s="60"/>
      <c r="K10" s="41"/>
    </row>
    <row r="11" spans="2:14" s="31" customFormat="1" ht="35.1" customHeight="1" x14ac:dyDescent="0.4">
      <c r="B11" s="41"/>
      <c r="C11" s="65" t="s">
        <v>259</v>
      </c>
      <c r="D11" s="59">
        <v>62365440</v>
      </c>
      <c r="E11" s="59">
        <v>0</v>
      </c>
      <c r="F11" s="59">
        <v>0</v>
      </c>
      <c r="G11" s="59">
        <v>0</v>
      </c>
      <c r="H11" s="59">
        <f t="shared" si="0"/>
        <v>62365440</v>
      </c>
      <c r="I11" s="59">
        <v>61803440</v>
      </c>
      <c r="J11" s="60"/>
      <c r="K11" s="41"/>
    </row>
    <row r="12" spans="2:14" s="31" customFormat="1" ht="35.1" customHeight="1" x14ac:dyDescent="0.4">
      <c r="B12" s="41"/>
      <c r="C12" s="65" t="s">
        <v>260</v>
      </c>
      <c r="D12" s="59">
        <v>12760495</v>
      </c>
      <c r="E12" s="59">
        <v>0</v>
      </c>
      <c r="F12" s="59">
        <v>0</v>
      </c>
      <c r="G12" s="59">
        <v>0</v>
      </c>
      <c r="H12" s="59">
        <f t="shared" si="0"/>
        <v>12760495</v>
      </c>
      <c r="I12" s="59">
        <v>12760495</v>
      </c>
      <c r="J12" s="60"/>
      <c r="K12" s="41"/>
    </row>
    <row r="13" spans="2:14" s="31" customFormat="1" ht="35.1" customHeight="1" x14ac:dyDescent="0.4">
      <c r="B13" s="41"/>
      <c r="C13" s="65" t="s">
        <v>261</v>
      </c>
      <c r="D13" s="59">
        <v>83755974</v>
      </c>
      <c r="E13" s="59">
        <v>0</v>
      </c>
      <c r="F13" s="59">
        <v>0</v>
      </c>
      <c r="G13" s="59">
        <v>0</v>
      </c>
      <c r="H13" s="59">
        <f t="shared" si="0"/>
        <v>83755974</v>
      </c>
      <c r="I13" s="59">
        <v>83755974</v>
      </c>
      <c r="J13" s="60"/>
      <c r="K13" s="41"/>
    </row>
    <row r="14" spans="2:14" s="31" customFormat="1" ht="35.1" customHeight="1" x14ac:dyDescent="0.4">
      <c r="B14" s="41"/>
      <c r="C14" s="65" t="s">
        <v>262</v>
      </c>
      <c r="D14" s="59">
        <v>23307835</v>
      </c>
      <c r="E14" s="59">
        <v>0</v>
      </c>
      <c r="F14" s="59">
        <v>0</v>
      </c>
      <c r="G14" s="59">
        <v>0</v>
      </c>
      <c r="H14" s="59">
        <f t="shared" si="0"/>
        <v>23307835</v>
      </c>
      <c r="I14" s="59">
        <v>22717835</v>
      </c>
      <c r="J14" s="60"/>
      <c r="K14" s="41"/>
    </row>
    <row r="15" spans="2:14" s="31" customFormat="1" ht="35.1" customHeight="1" x14ac:dyDescent="0.4">
      <c r="B15" s="41"/>
      <c r="C15" s="65" t="s">
        <v>263</v>
      </c>
      <c r="D15" s="59">
        <v>9414932</v>
      </c>
      <c r="E15" s="59">
        <v>0</v>
      </c>
      <c r="F15" s="59">
        <v>0</v>
      </c>
      <c r="G15" s="59">
        <v>0</v>
      </c>
      <c r="H15" s="59">
        <f t="shared" si="0"/>
        <v>9414932</v>
      </c>
      <c r="I15" s="59">
        <v>9414932</v>
      </c>
      <c r="J15" s="60"/>
      <c r="K15" s="41"/>
    </row>
    <row r="16" spans="2:14" s="31" customFormat="1" ht="35.1" customHeight="1" x14ac:dyDescent="0.4">
      <c r="B16" s="41"/>
      <c r="C16" s="65" t="s">
        <v>264</v>
      </c>
      <c r="D16" s="59">
        <v>649331</v>
      </c>
      <c r="E16" s="59">
        <v>0</v>
      </c>
      <c r="F16" s="59">
        <v>0</v>
      </c>
      <c r="G16" s="59">
        <v>0</v>
      </c>
      <c r="H16" s="59">
        <f t="shared" si="0"/>
        <v>649331</v>
      </c>
      <c r="I16" s="59">
        <v>649331</v>
      </c>
      <c r="J16" s="60"/>
      <c r="K16" s="41"/>
    </row>
    <row r="17" spans="2:11" s="31" customFormat="1" ht="35.1" customHeight="1" x14ac:dyDescent="0.4">
      <c r="B17" s="41"/>
      <c r="C17" s="65" t="s">
        <v>265</v>
      </c>
      <c r="D17" s="59">
        <v>23645666</v>
      </c>
      <c r="E17" s="59">
        <v>0</v>
      </c>
      <c r="F17" s="59">
        <v>0</v>
      </c>
      <c r="G17" s="59">
        <v>0</v>
      </c>
      <c r="H17" s="59">
        <f t="shared" si="0"/>
        <v>23645666</v>
      </c>
      <c r="I17" s="59">
        <v>9165666</v>
      </c>
      <c r="J17" s="60"/>
      <c r="K17" s="41"/>
    </row>
    <row r="18" spans="2:11" s="31" customFormat="1" ht="35.1" customHeight="1" x14ac:dyDescent="0.4">
      <c r="B18" s="41"/>
      <c r="C18" s="65" t="s">
        <v>266</v>
      </c>
      <c r="D18" s="59">
        <v>122475749</v>
      </c>
      <c r="E18" s="59">
        <v>0</v>
      </c>
      <c r="F18" s="59">
        <v>0</v>
      </c>
      <c r="G18" s="59">
        <v>0</v>
      </c>
      <c r="H18" s="59">
        <f t="shared" si="0"/>
        <v>122475749</v>
      </c>
      <c r="I18" s="59">
        <v>122475749</v>
      </c>
      <c r="J18" s="60"/>
      <c r="K18" s="41"/>
    </row>
    <row r="19" spans="2:11" s="31" customFormat="1" ht="35.1" customHeight="1" x14ac:dyDescent="0.4">
      <c r="B19" s="41"/>
      <c r="C19" s="65" t="s">
        <v>267</v>
      </c>
      <c r="D19" s="59">
        <v>13521200</v>
      </c>
      <c r="E19" s="59">
        <v>0</v>
      </c>
      <c r="F19" s="59">
        <v>0</v>
      </c>
      <c r="G19" s="59">
        <v>0</v>
      </c>
      <c r="H19" s="59">
        <f t="shared" si="0"/>
        <v>13521200</v>
      </c>
      <c r="I19" s="59">
        <v>4299100</v>
      </c>
      <c r="J19" s="60"/>
      <c r="K19" s="41"/>
    </row>
    <row r="20" spans="2:11" s="31" customFormat="1" ht="35.1" customHeight="1" x14ac:dyDescent="0.4">
      <c r="B20" s="41"/>
      <c r="C20" s="58" t="s">
        <v>268</v>
      </c>
      <c r="D20" s="62">
        <v>6000000</v>
      </c>
      <c r="E20" s="59">
        <v>0</v>
      </c>
      <c r="F20" s="59">
        <v>0</v>
      </c>
      <c r="G20" s="59">
        <v>0</v>
      </c>
      <c r="H20" s="59">
        <f t="shared" si="0"/>
        <v>6000000</v>
      </c>
      <c r="I20" s="62">
        <v>6000000</v>
      </c>
      <c r="J20" s="60"/>
      <c r="K20" s="41"/>
    </row>
    <row r="21" spans="2:11" s="31" customFormat="1" ht="35.1" customHeight="1" x14ac:dyDescent="0.4">
      <c r="B21" s="41"/>
      <c r="C21" s="58" t="s">
        <v>269</v>
      </c>
      <c r="D21" s="62">
        <v>1171000</v>
      </c>
      <c r="E21" s="59">
        <v>0</v>
      </c>
      <c r="F21" s="59">
        <v>0</v>
      </c>
      <c r="G21" s="59">
        <v>0</v>
      </c>
      <c r="H21" s="59">
        <f t="shared" si="0"/>
        <v>1171000</v>
      </c>
      <c r="I21" s="62">
        <v>1171000</v>
      </c>
      <c r="J21" s="60"/>
      <c r="K21" s="41"/>
    </row>
    <row r="22" spans="2:11" s="31" customFormat="1" ht="35.1" customHeight="1" x14ac:dyDescent="0.4">
      <c r="B22" s="41"/>
      <c r="C22" s="58" t="s">
        <v>270</v>
      </c>
      <c r="D22" s="62">
        <v>705628083</v>
      </c>
      <c r="E22" s="59">
        <v>0</v>
      </c>
      <c r="F22" s="59">
        <v>0</v>
      </c>
      <c r="G22" s="59">
        <v>0</v>
      </c>
      <c r="H22" s="59">
        <f>SUM(D22:G22)</f>
        <v>705628083</v>
      </c>
      <c r="I22" s="62">
        <v>705628083</v>
      </c>
      <c r="J22" s="60"/>
      <c r="K22" s="41"/>
    </row>
    <row r="23" spans="2:11" s="31" customFormat="1" ht="35.1" customHeight="1" x14ac:dyDescent="0.4">
      <c r="B23" s="41"/>
      <c r="C23" s="58" t="s">
        <v>271</v>
      </c>
      <c r="D23" s="62">
        <v>176142752</v>
      </c>
      <c r="E23" s="59">
        <v>0</v>
      </c>
      <c r="F23" s="59">
        <v>0</v>
      </c>
      <c r="G23" s="59">
        <v>0</v>
      </c>
      <c r="H23" s="59">
        <f>SUM(D23:G23)</f>
        <v>176142752</v>
      </c>
      <c r="I23" s="66">
        <v>176142752</v>
      </c>
      <c r="J23" s="60"/>
      <c r="K23" s="41"/>
    </row>
    <row r="24" spans="2:11" s="31" customFormat="1" ht="35.1" customHeight="1" x14ac:dyDescent="0.4">
      <c r="B24" s="41"/>
      <c r="C24" s="67" t="s">
        <v>226</v>
      </c>
      <c r="D24" s="59">
        <f t="shared" ref="D24:I24" si="1">SUM(D5:D23)</f>
        <v>5209879390</v>
      </c>
      <c r="E24" s="59">
        <f t="shared" si="1"/>
        <v>0</v>
      </c>
      <c r="F24" s="59">
        <f t="shared" si="1"/>
        <v>139295593</v>
      </c>
      <c r="G24" s="59">
        <f t="shared" si="1"/>
        <v>14496080</v>
      </c>
      <c r="H24" s="59">
        <f t="shared" si="1"/>
        <v>5363671063</v>
      </c>
      <c r="I24" s="59">
        <f t="shared" si="1"/>
        <v>5331445760</v>
      </c>
      <c r="J24" s="60"/>
      <c r="K24" s="41"/>
    </row>
    <row r="25" spans="2:11" s="31" customFormat="1" ht="4.9000000000000004" customHeight="1" x14ac:dyDescent="0.4">
      <c r="B25" s="41"/>
      <c r="C25" s="68"/>
      <c r="D25" s="69"/>
      <c r="E25" s="69"/>
      <c r="F25" s="69"/>
      <c r="G25" s="69"/>
      <c r="H25" s="69"/>
      <c r="I25" s="69"/>
      <c r="J25" s="70"/>
      <c r="K25" s="41"/>
    </row>
    <row r="26" spans="2:11" ht="6.6" customHeight="1" x14ac:dyDescent="0.4">
      <c r="B26" s="52"/>
      <c r="C26" s="41"/>
      <c r="D26" s="71"/>
      <c r="E26" s="71"/>
      <c r="F26" s="71"/>
      <c r="G26" s="71"/>
      <c r="H26" s="71"/>
      <c r="I26" s="71"/>
      <c r="J26" s="52"/>
      <c r="K26" s="52"/>
    </row>
    <row r="27" spans="2:11" ht="1.9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5017-34C7-4ABF-B12E-D3EEFC61ACE8}">
  <dimension ref="B1:N10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25" style="36" customWidth="1"/>
    <col min="2" max="2" width="0.875" style="36" customWidth="1"/>
    <col min="3" max="3" width="19.625" style="36" customWidth="1"/>
    <col min="4" max="8" width="14.625" style="72" customWidth="1"/>
    <col min="9" max="9" width="0.875" style="36" customWidth="1"/>
    <col min="10" max="10" width="13.125" style="36" customWidth="1"/>
    <col min="11" max="16384" width="9" style="36"/>
  </cols>
  <sheetData>
    <row r="1" spans="2:14" ht="27" customHeight="1" x14ac:dyDescent="0.4"/>
    <row r="2" spans="2:14" ht="19.5" customHeight="1" x14ac:dyDescent="0.4">
      <c r="B2" s="38"/>
      <c r="C2" s="73" t="s">
        <v>272</v>
      </c>
      <c r="D2" s="74"/>
      <c r="E2" s="74"/>
      <c r="F2" s="74"/>
      <c r="G2" s="74"/>
      <c r="H2" s="74" t="s">
        <v>213</v>
      </c>
      <c r="I2" s="75"/>
      <c r="J2" s="75"/>
      <c r="K2" s="75"/>
      <c r="L2" s="75"/>
    </row>
    <row r="3" spans="2:14" s="31" customFormat="1" ht="21" customHeight="1" x14ac:dyDescent="0.4">
      <c r="B3" s="41"/>
      <c r="C3" s="245" t="s">
        <v>273</v>
      </c>
      <c r="D3" s="247" t="s">
        <v>274</v>
      </c>
      <c r="E3" s="248"/>
      <c r="F3" s="247" t="s">
        <v>275</v>
      </c>
      <c r="G3" s="248"/>
      <c r="H3" s="249" t="s">
        <v>276</v>
      </c>
      <c r="I3" s="41"/>
    </row>
    <row r="4" spans="2:14" s="31" customFormat="1" ht="22.15" customHeight="1" x14ac:dyDescent="0.4">
      <c r="B4" s="41"/>
      <c r="C4" s="246"/>
      <c r="D4" s="76" t="s">
        <v>277</v>
      </c>
      <c r="E4" s="76" t="s">
        <v>278</v>
      </c>
      <c r="F4" s="76" t="s">
        <v>277</v>
      </c>
      <c r="G4" s="76" t="s">
        <v>278</v>
      </c>
      <c r="H4" s="250"/>
      <c r="I4" s="41"/>
    </row>
    <row r="5" spans="2:14" s="31" customFormat="1" ht="20.100000000000001" customHeight="1" x14ac:dyDescent="0.4">
      <c r="B5" s="41"/>
      <c r="C5" s="77" t="s">
        <v>279</v>
      </c>
      <c r="D5" s="78">
        <v>215537000</v>
      </c>
      <c r="E5" s="62">
        <v>0</v>
      </c>
      <c r="F5" s="62">
        <v>0</v>
      </c>
      <c r="G5" s="62">
        <v>0</v>
      </c>
      <c r="H5" s="78">
        <f>SUM(D5,F5)</f>
        <v>215537000</v>
      </c>
      <c r="I5" s="41"/>
    </row>
    <row r="6" spans="2:14" s="31" customFormat="1" ht="20.100000000000001" customHeight="1" x14ac:dyDescent="0.4">
      <c r="B6" s="41"/>
      <c r="C6" s="77" t="s">
        <v>280</v>
      </c>
      <c r="D6" s="78">
        <v>133600</v>
      </c>
      <c r="E6" s="62">
        <v>0</v>
      </c>
      <c r="F6" s="62">
        <v>0</v>
      </c>
      <c r="G6" s="62">
        <v>0</v>
      </c>
      <c r="H6" s="78">
        <f>SUM(D6,F6)</f>
        <v>133600</v>
      </c>
      <c r="I6" s="41"/>
    </row>
    <row r="7" spans="2:14" s="31" customFormat="1" ht="20.100000000000001" customHeight="1" x14ac:dyDescent="0.4">
      <c r="B7" s="41"/>
      <c r="C7" s="67" t="s">
        <v>226</v>
      </c>
      <c r="D7" s="78">
        <f>SUM(D5:D6)</f>
        <v>215670600</v>
      </c>
      <c r="E7" s="78">
        <f t="shared" ref="E7:H7" si="0">SUM(E5:E6)</f>
        <v>0</v>
      </c>
      <c r="F7" s="78">
        <f t="shared" si="0"/>
        <v>0</v>
      </c>
      <c r="G7" s="78">
        <f t="shared" si="0"/>
        <v>0</v>
      </c>
      <c r="H7" s="78">
        <f t="shared" si="0"/>
        <v>215670600</v>
      </c>
      <c r="I7" s="41"/>
    </row>
    <row r="8" spans="2:14" ht="3.75" customHeight="1" x14ac:dyDescent="0.4">
      <c r="B8" s="38"/>
      <c r="C8" s="79"/>
      <c r="D8" s="80"/>
      <c r="E8" s="80"/>
      <c r="F8" s="80"/>
      <c r="G8" s="80"/>
      <c r="H8" s="80"/>
      <c r="I8" s="81"/>
      <c r="J8" s="81"/>
      <c r="K8" s="81"/>
      <c r="L8" s="82"/>
      <c r="M8" s="38"/>
      <c r="N8" s="38"/>
    </row>
    <row r="9" spans="2:14" x14ac:dyDescent="0.4">
      <c r="C9" s="38"/>
      <c r="D9" s="83"/>
      <c r="E9" s="83"/>
      <c r="F9" s="83"/>
      <c r="G9" s="83"/>
      <c r="H9" s="83"/>
      <c r="I9" s="81"/>
      <c r="J9" s="81"/>
    </row>
    <row r="10" spans="2:14" x14ac:dyDescent="0.4">
      <c r="C10" s="38"/>
      <c r="D10" s="71"/>
      <c r="E10" s="71"/>
      <c r="F10" s="71"/>
      <c r="G10" s="71"/>
      <c r="H10" s="71"/>
      <c r="I10" s="41"/>
      <c r="J10" s="41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6BC8-AD64-4509-B885-13C59BD87554}">
  <sheetPr>
    <pageSetUpPr fitToPage="1"/>
  </sheetPr>
  <dimension ref="B1:J45"/>
  <sheetViews>
    <sheetView view="pageBreakPreview" zoomScaleNormal="80" zoomScaleSheetLayoutView="100" workbookViewId="0">
      <selection sqref="A1:D1"/>
    </sheetView>
  </sheetViews>
  <sheetFormatPr defaultColWidth="9" defaultRowHeight="13.5" x14ac:dyDescent="0.4"/>
  <cols>
    <col min="1" max="1" width="1" style="36" customWidth="1"/>
    <col min="2" max="2" width="34.625" style="36" bestFit="1" customWidth="1"/>
    <col min="3" max="4" width="18.625" style="72" customWidth="1"/>
    <col min="5" max="5" width="3.5" style="36" customWidth="1"/>
    <col min="6" max="6" width="35.5" style="36" bestFit="1" customWidth="1"/>
    <col min="7" max="8" width="18.625" style="72" customWidth="1"/>
    <col min="9" max="9" width="11.375" style="36" customWidth="1"/>
    <col min="10" max="16384" width="9" style="36"/>
  </cols>
  <sheetData>
    <row r="1" spans="2:8" ht="25.5" customHeight="1" x14ac:dyDescent="0.4"/>
    <row r="2" spans="2:8" ht="19.5" customHeight="1" x14ac:dyDescent="0.4">
      <c r="B2" s="84" t="s">
        <v>281</v>
      </c>
      <c r="C2" s="85"/>
      <c r="D2" s="86" t="s">
        <v>213</v>
      </c>
      <c r="E2" s="75"/>
      <c r="F2" s="81" t="s">
        <v>282</v>
      </c>
      <c r="G2" s="85"/>
      <c r="H2" s="86" t="s">
        <v>213</v>
      </c>
    </row>
    <row r="3" spans="2:8" s="31" customFormat="1" ht="30" customHeight="1" x14ac:dyDescent="0.4">
      <c r="B3" s="87" t="s">
        <v>273</v>
      </c>
      <c r="C3" s="88" t="s">
        <v>283</v>
      </c>
      <c r="D3" s="88" t="s">
        <v>284</v>
      </c>
      <c r="E3" s="89"/>
      <c r="F3" s="87" t="s">
        <v>273</v>
      </c>
      <c r="G3" s="88" t="s">
        <v>283</v>
      </c>
      <c r="H3" s="88" t="s">
        <v>284</v>
      </c>
    </row>
    <row r="4" spans="2:8" s="31" customFormat="1" ht="16.149999999999999" customHeight="1" x14ac:dyDescent="0.4">
      <c r="B4" s="90" t="s">
        <v>285</v>
      </c>
      <c r="C4" s="91"/>
      <c r="D4" s="91"/>
      <c r="E4" s="89"/>
      <c r="F4" s="90" t="s">
        <v>285</v>
      </c>
      <c r="G4" s="91"/>
      <c r="H4" s="91"/>
    </row>
    <row r="5" spans="2:8" s="31" customFormat="1" ht="21" customHeight="1" x14ac:dyDescent="0.4">
      <c r="B5" s="77"/>
      <c r="C5" s="92">
        <v>0</v>
      </c>
      <c r="D5" s="92">
        <v>0</v>
      </c>
      <c r="E5" s="89"/>
      <c r="F5" s="77"/>
      <c r="G5" s="92" t="s">
        <v>12</v>
      </c>
      <c r="H5" s="92" t="s">
        <v>12</v>
      </c>
    </row>
    <row r="6" spans="2:8" s="31" customFormat="1" ht="21" customHeight="1" thickBot="1" x14ac:dyDescent="0.45">
      <c r="B6" s="93" t="s">
        <v>286</v>
      </c>
      <c r="C6" s="94">
        <f>SUM(C5)</f>
        <v>0</v>
      </c>
      <c r="D6" s="94">
        <f>SUM(D5)</f>
        <v>0</v>
      </c>
      <c r="E6" s="89"/>
      <c r="F6" s="93" t="s">
        <v>286</v>
      </c>
      <c r="G6" s="94" t="s">
        <v>12</v>
      </c>
      <c r="H6" s="94" t="s">
        <v>12</v>
      </c>
    </row>
    <row r="7" spans="2:8" s="31" customFormat="1" ht="16.149999999999999" customHeight="1" thickTop="1" x14ac:dyDescent="0.4">
      <c r="B7" s="95" t="s">
        <v>287</v>
      </c>
      <c r="C7" s="96"/>
      <c r="D7" s="96"/>
      <c r="E7" s="89"/>
      <c r="F7" s="95" t="s">
        <v>287</v>
      </c>
      <c r="G7" s="96"/>
      <c r="H7" s="96"/>
    </row>
    <row r="8" spans="2:8" s="31" customFormat="1" ht="16.149999999999999" customHeight="1" x14ac:dyDescent="0.4">
      <c r="B8" s="95" t="s">
        <v>288</v>
      </c>
      <c r="C8" s="96"/>
      <c r="D8" s="96"/>
      <c r="E8" s="89"/>
      <c r="F8" s="95" t="s">
        <v>288</v>
      </c>
      <c r="G8" s="96"/>
      <c r="H8" s="96"/>
    </row>
    <row r="9" spans="2:8" s="31" customFormat="1" ht="21" customHeight="1" x14ac:dyDescent="0.4">
      <c r="B9" s="77" t="s">
        <v>289</v>
      </c>
      <c r="C9" s="97">
        <v>137966278</v>
      </c>
      <c r="D9" s="97">
        <v>17328565</v>
      </c>
      <c r="E9" s="89"/>
      <c r="F9" s="77" t="s">
        <v>289</v>
      </c>
      <c r="G9" s="97">
        <v>59034889</v>
      </c>
      <c r="H9" s="97">
        <v>672998</v>
      </c>
    </row>
    <row r="10" spans="2:8" s="31" customFormat="1" ht="21" customHeight="1" x14ac:dyDescent="0.4">
      <c r="B10" s="77" t="s">
        <v>290</v>
      </c>
      <c r="C10" s="97">
        <v>194432638</v>
      </c>
      <c r="D10" s="97">
        <v>24420739</v>
      </c>
      <c r="E10" s="89"/>
      <c r="F10" s="77" t="s">
        <v>290</v>
      </c>
      <c r="G10" s="97">
        <v>698764111</v>
      </c>
      <c r="H10" s="97">
        <v>7965911</v>
      </c>
    </row>
    <row r="11" spans="2:8" s="31" customFormat="1" ht="21" customHeight="1" x14ac:dyDescent="0.4">
      <c r="B11" s="77" t="s">
        <v>291</v>
      </c>
      <c r="C11" s="97">
        <v>16035722</v>
      </c>
      <c r="D11" s="97">
        <v>2014087</v>
      </c>
      <c r="E11" s="89"/>
      <c r="F11" s="77" t="s">
        <v>291</v>
      </c>
      <c r="G11" s="97">
        <v>6733700</v>
      </c>
      <c r="H11" s="97">
        <v>76764</v>
      </c>
    </row>
    <row r="12" spans="2:8" s="31" customFormat="1" ht="21" customHeight="1" x14ac:dyDescent="0.4">
      <c r="B12" s="77" t="s">
        <v>292</v>
      </c>
      <c r="C12" s="97">
        <v>14875565</v>
      </c>
      <c r="D12" s="97">
        <v>1868371</v>
      </c>
      <c r="E12" s="89"/>
      <c r="F12" s="77" t="s">
        <v>292</v>
      </c>
      <c r="G12" s="97">
        <v>52175282</v>
      </c>
      <c r="H12" s="97">
        <v>594798</v>
      </c>
    </row>
    <row r="13" spans="2:8" s="31" customFormat="1" ht="21" customHeight="1" x14ac:dyDescent="0.4">
      <c r="B13" s="77" t="s">
        <v>293</v>
      </c>
      <c r="C13" s="97">
        <v>0</v>
      </c>
      <c r="D13" s="97">
        <v>0</v>
      </c>
      <c r="E13" s="89"/>
      <c r="F13" s="77" t="s">
        <v>293</v>
      </c>
      <c r="G13" s="97">
        <v>10000</v>
      </c>
      <c r="H13" s="97">
        <v>114</v>
      </c>
    </row>
    <row r="14" spans="2:8" s="31" customFormat="1" ht="21" customHeight="1" x14ac:dyDescent="0.4">
      <c r="B14" s="77" t="s">
        <v>294</v>
      </c>
      <c r="C14" s="97">
        <v>1489900</v>
      </c>
      <c r="D14" s="97">
        <v>187131</v>
      </c>
      <c r="E14" s="89"/>
      <c r="F14" s="77" t="s">
        <v>294</v>
      </c>
      <c r="G14" s="97">
        <v>1143315</v>
      </c>
      <c r="H14" s="97">
        <v>13034</v>
      </c>
    </row>
    <row r="15" spans="2:8" s="31" customFormat="1" ht="21" customHeight="1" x14ac:dyDescent="0.4">
      <c r="B15" s="77" t="s">
        <v>295</v>
      </c>
      <c r="C15" s="97">
        <v>598452</v>
      </c>
      <c r="D15" s="97">
        <v>75166</v>
      </c>
      <c r="E15" s="89"/>
      <c r="F15" s="77" t="s">
        <v>295</v>
      </c>
      <c r="G15" s="97">
        <v>125748</v>
      </c>
      <c r="H15" s="97">
        <v>1434</v>
      </c>
    </row>
    <row r="16" spans="2:8" s="31" customFormat="1" ht="21" customHeight="1" x14ac:dyDescent="0.4">
      <c r="B16" s="95" t="s">
        <v>296</v>
      </c>
      <c r="C16" s="97">
        <v>0</v>
      </c>
      <c r="D16" s="97">
        <v>0</v>
      </c>
      <c r="E16" s="89"/>
      <c r="F16" s="95" t="s">
        <v>296</v>
      </c>
      <c r="G16" s="97">
        <v>3999000</v>
      </c>
      <c r="H16" s="97">
        <v>45589</v>
      </c>
    </row>
    <row r="17" spans="2:8" s="31" customFormat="1" ht="21" customHeight="1" x14ac:dyDescent="0.4">
      <c r="B17" s="77" t="s">
        <v>297</v>
      </c>
      <c r="C17" s="97">
        <v>365673561</v>
      </c>
      <c r="D17" s="97">
        <v>60555542</v>
      </c>
      <c r="E17" s="98"/>
      <c r="F17" s="99" t="s">
        <v>297</v>
      </c>
      <c r="G17" s="97">
        <v>130589561</v>
      </c>
      <c r="H17" s="97">
        <v>444005</v>
      </c>
    </row>
    <row r="18" spans="2:8" s="31" customFormat="1" ht="21" customHeight="1" x14ac:dyDescent="0.4">
      <c r="B18" s="77" t="s">
        <v>298</v>
      </c>
      <c r="C18" s="97">
        <v>19512900</v>
      </c>
      <c r="D18" s="97">
        <v>14712727</v>
      </c>
      <c r="E18" s="98"/>
      <c r="F18" s="99" t="s">
        <v>298</v>
      </c>
      <c r="G18" s="97">
        <v>14945200</v>
      </c>
      <c r="H18" s="97">
        <v>0</v>
      </c>
    </row>
    <row r="19" spans="2:8" s="31" customFormat="1" ht="21" customHeight="1" x14ac:dyDescent="0.4">
      <c r="B19" s="77" t="s">
        <v>299</v>
      </c>
      <c r="C19" s="97">
        <v>3561400</v>
      </c>
      <c r="D19" s="97">
        <v>1226546</v>
      </c>
      <c r="E19" s="89"/>
      <c r="F19" s="77" t="s">
        <v>299</v>
      </c>
      <c r="G19" s="97">
        <v>5400900</v>
      </c>
      <c r="H19" s="97">
        <v>0</v>
      </c>
    </row>
    <row r="20" spans="2:8" s="31" customFormat="1" ht="21" customHeight="1" x14ac:dyDescent="0.4">
      <c r="B20" s="77" t="s">
        <v>300</v>
      </c>
      <c r="C20" s="78"/>
      <c r="D20" s="78"/>
      <c r="E20" s="89"/>
      <c r="F20" s="77" t="s">
        <v>300</v>
      </c>
      <c r="G20" s="78"/>
      <c r="H20" s="78"/>
    </row>
    <row r="21" spans="2:8" s="31" customFormat="1" ht="21" customHeight="1" x14ac:dyDescent="0.4">
      <c r="B21" s="77" t="s">
        <v>301</v>
      </c>
      <c r="C21" s="97">
        <v>205900</v>
      </c>
      <c r="D21" s="97">
        <v>25861</v>
      </c>
      <c r="E21" s="89"/>
      <c r="F21" s="77" t="s">
        <v>301</v>
      </c>
      <c r="G21" s="97">
        <v>0</v>
      </c>
      <c r="H21" s="97">
        <v>0</v>
      </c>
    </row>
    <row r="22" spans="2:8" s="31" customFormat="1" ht="21" customHeight="1" x14ac:dyDescent="0.4">
      <c r="B22" s="95" t="s">
        <v>302</v>
      </c>
      <c r="C22" s="97">
        <v>259735</v>
      </c>
      <c r="D22" s="97">
        <v>32623</v>
      </c>
      <c r="E22" s="89"/>
      <c r="F22" s="95" t="s">
        <v>302</v>
      </c>
      <c r="G22" s="97">
        <v>223068</v>
      </c>
      <c r="H22" s="97">
        <v>2543</v>
      </c>
    </row>
    <row r="23" spans="2:8" s="31" customFormat="1" ht="21" customHeight="1" x14ac:dyDescent="0.4">
      <c r="B23" s="77" t="s">
        <v>303</v>
      </c>
      <c r="C23" s="97">
        <v>342998</v>
      </c>
      <c r="D23" s="97">
        <v>43081</v>
      </c>
      <c r="E23" s="89"/>
      <c r="F23" s="77" t="s">
        <v>303</v>
      </c>
      <c r="G23" s="97">
        <v>65105</v>
      </c>
      <c r="H23" s="97">
        <v>742</v>
      </c>
    </row>
    <row r="24" spans="2:8" s="31" customFormat="1" ht="21" customHeight="1" x14ac:dyDescent="0.4">
      <c r="B24" s="77" t="s">
        <v>304</v>
      </c>
      <c r="C24" s="97">
        <v>0</v>
      </c>
      <c r="D24" s="97">
        <v>0</v>
      </c>
      <c r="E24" s="89"/>
      <c r="F24" s="77" t="s">
        <v>304</v>
      </c>
      <c r="G24" s="97">
        <v>300</v>
      </c>
      <c r="H24" s="97">
        <v>3</v>
      </c>
    </row>
    <row r="25" spans="2:8" s="31" customFormat="1" ht="21" customHeight="1" x14ac:dyDescent="0.4">
      <c r="B25" s="77" t="s">
        <v>305</v>
      </c>
      <c r="C25" s="97">
        <v>657525</v>
      </c>
      <c r="D25" s="97">
        <v>82585</v>
      </c>
      <c r="E25" s="89"/>
      <c r="F25" s="77" t="s">
        <v>305</v>
      </c>
      <c r="G25" s="97">
        <v>171100</v>
      </c>
      <c r="H25" s="97">
        <v>1951</v>
      </c>
    </row>
    <row r="26" spans="2:8" s="31" customFormat="1" ht="21" customHeight="1" x14ac:dyDescent="0.4">
      <c r="B26" s="77" t="s">
        <v>306</v>
      </c>
      <c r="C26" s="97">
        <v>1147553</v>
      </c>
      <c r="D26" s="97">
        <v>144133</v>
      </c>
      <c r="E26" s="89"/>
      <c r="F26" s="77" t="s">
        <v>306</v>
      </c>
      <c r="G26" s="97">
        <v>87156</v>
      </c>
      <c r="H26" s="97">
        <v>994</v>
      </c>
    </row>
    <row r="27" spans="2:8" s="31" customFormat="1" ht="21" customHeight="1" x14ac:dyDescent="0.4">
      <c r="B27" s="77" t="s">
        <v>307</v>
      </c>
      <c r="C27" s="97">
        <v>1595288</v>
      </c>
      <c r="D27" s="97">
        <v>200368</v>
      </c>
      <c r="E27" s="89"/>
      <c r="F27" s="77" t="s">
        <v>307</v>
      </c>
      <c r="G27" s="97">
        <v>29880</v>
      </c>
      <c r="H27" s="97">
        <v>341</v>
      </c>
    </row>
    <row r="28" spans="2:8" s="31" customFormat="1" ht="21" customHeight="1" x14ac:dyDescent="0.4">
      <c r="B28" s="77" t="s">
        <v>308</v>
      </c>
      <c r="C28" s="97">
        <v>634500</v>
      </c>
      <c r="D28" s="97">
        <v>79693</v>
      </c>
      <c r="E28" s="89"/>
      <c r="F28" s="77" t="s">
        <v>308</v>
      </c>
      <c r="G28" s="97">
        <v>30000</v>
      </c>
      <c r="H28" s="97">
        <v>342</v>
      </c>
    </row>
    <row r="29" spans="2:8" s="31" customFormat="1" ht="21" customHeight="1" x14ac:dyDescent="0.4">
      <c r="B29" s="77" t="s">
        <v>309</v>
      </c>
      <c r="C29" s="97">
        <v>35750</v>
      </c>
      <c r="D29" s="97">
        <v>4490</v>
      </c>
      <c r="E29" s="89"/>
      <c r="F29" s="77" t="s">
        <v>309</v>
      </c>
      <c r="G29" s="97">
        <v>142470</v>
      </c>
      <c r="H29" s="97">
        <v>1624</v>
      </c>
    </row>
    <row r="30" spans="2:8" s="31" customFormat="1" ht="21" customHeight="1" x14ac:dyDescent="0.4">
      <c r="B30" s="77" t="s">
        <v>310</v>
      </c>
      <c r="C30" s="97">
        <v>0</v>
      </c>
      <c r="D30" s="97">
        <v>0</v>
      </c>
      <c r="E30" s="89"/>
      <c r="F30" s="77" t="s">
        <v>310</v>
      </c>
      <c r="G30" s="97">
        <v>11400</v>
      </c>
      <c r="H30" s="97">
        <v>130</v>
      </c>
    </row>
    <row r="31" spans="2:8" s="31" customFormat="1" ht="21" customHeight="1" x14ac:dyDescent="0.4">
      <c r="B31" s="77" t="s">
        <v>311</v>
      </c>
      <c r="C31" s="97">
        <v>0</v>
      </c>
      <c r="D31" s="97">
        <v>0</v>
      </c>
      <c r="E31" s="89"/>
      <c r="F31" s="77" t="s">
        <v>311</v>
      </c>
      <c r="G31" s="97">
        <v>2400</v>
      </c>
      <c r="H31" s="97">
        <v>27</v>
      </c>
    </row>
    <row r="32" spans="2:8" s="31" customFormat="1" ht="21" customHeight="1" x14ac:dyDescent="0.4">
      <c r="B32" s="77" t="s">
        <v>312</v>
      </c>
      <c r="C32" s="97">
        <v>20000</v>
      </c>
      <c r="D32" s="97">
        <v>2512</v>
      </c>
      <c r="E32" s="89"/>
      <c r="F32" s="77" t="s">
        <v>312</v>
      </c>
      <c r="G32" s="97">
        <v>51355</v>
      </c>
      <c r="H32" s="97">
        <v>585</v>
      </c>
    </row>
    <row r="33" spans="2:10" s="31" customFormat="1" ht="21" customHeight="1" x14ac:dyDescent="0.4">
      <c r="B33" s="77" t="s">
        <v>313</v>
      </c>
      <c r="C33" s="97">
        <v>8959414</v>
      </c>
      <c r="D33" s="97">
        <v>1125302</v>
      </c>
      <c r="E33" s="89"/>
      <c r="F33" s="77" t="s">
        <v>313</v>
      </c>
      <c r="G33" s="97">
        <v>995806</v>
      </c>
      <c r="H33" s="97">
        <v>11352</v>
      </c>
    </row>
    <row r="34" spans="2:10" s="31" customFormat="1" ht="21" customHeight="1" x14ac:dyDescent="0.4">
      <c r="B34" s="77" t="s">
        <v>314</v>
      </c>
      <c r="C34" s="97">
        <v>31443647</v>
      </c>
      <c r="D34" s="97">
        <v>3949322</v>
      </c>
      <c r="E34" s="89"/>
      <c r="F34" s="95" t="s">
        <v>314</v>
      </c>
      <c r="G34" s="97">
        <v>14005558</v>
      </c>
      <c r="H34" s="97">
        <v>159663</v>
      </c>
    </row>
    <row r="35" spans="2:10" s="31" customFormat="1" ht="21" customHeight="1" x14ac:dyDescent="0.4">
      <c r="B35" s="77" t="s">
        <v>315</v>
      </c>
      <c r="C35" s="97">
        <v>10084183</v>
      </c>
      <c r="D35" s="97">
        <v>1669940</v>
      </c>
      <c r="E35" s="89"/>
      <c r="F35" s="77" t="s">
        <v>315</v>
      </c>
      <c r="G35" s="97">
        <v>268400</v>
      </c>
      <c r="H35" s="97">
        <v>912</v>
      </c>
    </row>
    <row r="36" spans="2:10" s="31" customFormat="1" ht="21" customHeight="1" x14ac:dyDescent="0.4">
      <c r="B36" s="77" t="s">
        <v>316</v>
      </c>
      <c r="C36" s="78">
        <v>830886</v>
      </c>
      <c r="D36" s="78">
        <v>196588</v>
      </c>
      <c r="E36" s="89"/>
      <c r="F36" s="100" t="s">
        <v>316</v>
      </c>
      <c r="G36" s="78">
        <v>892485</v>
      </c>
      <c r="H36" s="101">
        <v>0</v>
      </c>
    </row>
    <row r="37" spans="2:10" s="31" customFormat="1" ht="21" customHeight="1" x14ac:dyDescent="0.4">
      <c r="B37" s="77" t="s">
        <v>317</v>
      </c>
      <c r="C37" s="78">
        <v>0</v>
      </c>
      <c r="D37" s="78">
        <v>0</v>
      </c>
      <c r="E37" s="89"/>
      <c r="F37" s="77" t="s">
        <v>317</v>
      </c>
      <c r="G37" s="78">
        <v>73412206</v>
      </c>
      <c r="H37" s="78">
        <v>797000</v>
      </c>
    </row>
    <row r="38" spans="2:10" s="31" customFormat="1" ht="21" customHeight="1" thickBot="1" x14ac:dyDescent="0.45">
      <c r="B38" s="93" t="s">
        <v>286</v>
      </c>
      <c r="C38" s="102">
        <f>SUM(C8:C37)</f>
        <v>810363795</v>
      </c>
      <c r="D38" s="102">
        <f>SUM(D8:D37)</f>
        <v>129945372</v>
      </c>
      <c r="E38" s="89"/>
      <c r="F38" s="93" t="s">
        <v>286</v>
      </c>
      <c r="G38" s="102">
        <f>SUM(G8:G37)</f>
        <v>1063310395</v>
      </c>
      <c r="H38" s="102">
        <f>SUM(H8:H37)</f>
        <v>10792856</v>
      </c>
    </row>
    <row r="39" spans="2:10" s="31" customFormat="1" ht="21" customHeight="1" thickTop="1" x14ac:dyDescent="0.4">
      <c r="B39" s="103" t="s">
        <v>226</v>
      </c>
      <c r="C39" s="104">
        <f>SUM(C6,C38)</f>
        <v>810363795</v>
      </c>
      <c r="D39" s="104">
        <f>SUM(D6,D38)</f>
        <v>129945372</v>
      </c>
      <c r="E39" s="89"/>
      <c r="F39" s="103" t="s">
        <v>226</v>
      </c>
      <c r="G39" s="104">
        <f>SUM(G6,G38)</f>
        <v>1063310395</v>
      </c>
      <c r="H39" s="104">
        <f>SUM(H6,H38)</f>
        <v>10792856</v>
      </c>
    </row>
    <row r="40" spans="2:10" s="31" customFormat="1" ht="21" customHeight="1" x14ac:dyDescent="0.4">
      <c r="B40" s="105"/>
      <c r="C40" s="80"/>
      <c r="D40" s="80"/>
      <c r="E40" s="89"/>
      <c r="F40" s="81"/>
      <c r="G40" s="83"/>
      <c r="H40" s="106"/>
    </row>
    <row r="41" spans="2:10" s="31" customFormat="1" ht="21" customHeight="1" x14ac:dyDescent="0.4">
      <c r="B41" s="38"/>
      <c r="C41" s="83"/>
      <c r="D41" s="83"/>
      <c r="E41" s="89"/>
      <c r="F41" s="41"/>
      <c r="G41" s="107"/>
      <c r="H41" s="107"/>
    </row>
    <row r="42" spans="2:10" s="31" customFormat="1" ht="21" customHeight="1" x14ac:dyDescent="0.4">
      <c r="B42" s="38"/>
      <c r="C42" s="71"/>
      <c r="D42" s="71"/>
      <c r="E42" s="89"/>
      <c r="F42" s="36"/>
      <c r="G42" s="72"/>
      <c r="H42" s="72"/>
    </row>
    <row r="43" spans="2:10" ht="6.75" customHeight="1" x14ac:dyDescent="0.4">
      <c r="C43" s="36"/>
      <c r="D43" s="36"/>
      <c r="E43" s="81"/>
      <c r="I43" s="38"/>
      <c r="J43" s="38"/>
    </row>
    <row r="44" spans="2:10" ht="18.75" customHeight="1" x14ac:dyDescent="0.4">
      <c r="C44" s="36"/>
      <c r="D44" s="36"/>
      <c r="E44" s="81"/>
      <c r="I44" s="38"/>
      <c r="J44" s="38"/>
    </row>
    <row r="45" spans="2:10" x14ac:dyDescent="0.4">
      <c r="C45" s="36"/>
      <c r="D45" s="36"/>
      <c r="E45" s="41"/>
      <c r="I45" s="38"/>
    </row>
  </sheetData>
  <phoneticPr fontId="10"/>
  <pageMargins left="0.59055118110236227" right="0.11811023622047245" top="0.59055118110236227" bottom="0.59055118110236227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2022-03-25T01:35:31Z</cp:lastPrinted>
  <dcterms:modified xsi:type="dcterms:W3CDTF">2022-03-25T01:36:51Z</dcterms:modified>
</cp:coreProperties>
</file>