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SRCX0705001.mobara.local\茂原市役所\06.企画財政部\財政課\地方公会計制度\R4（3決）固定資産台帳及び財務書類整備（TRA)\08公表\"/>
    </mc:Choice>
  </mc:AlternateContent>
  <xr:revisionPtr revIDLastSave="0" documentId="13_ncr:1_{696749ED-3843-48C3-AA83-CD35CFFBC39D}" xr6:coauthVersionLast="36" xr6:coauthVersionMax="36" xr10:uidLastSave="{00000000-0000-0000-0000-000000000000}"/>
  <bookViews>
    <workbookView xWindow="480" yWindow="60" windowWidth="18075" windowHeight="9900" xr2:uid="{00000000-000D-0000-FFFF-FFFF00000000}"/>
  </bookViews>
  <sheets>
    <sheet name="貸借対照表(BS)" sheetId="1" r:id="rId1"/>
    <sheet name="行政コスト計算書(PL)" sheetId="2" r:id="rId2"/>
    <sheet name="純資産変動計算書(NW)" sheetId="3" r:id="rId3"/>
    <sheet name="資金収支計算書(CF)" sheetId="4" r:id="rId4"/>
    <sheet name="有形固定資産明細" sheetId="5" r:id="rId5"/>
    <sheet name="投資及び出資金" sheetId="6" r:id="rId6"/>
    <sheet name="基金" sheetId="7" r:id="rId7"/>
    <sheet name="貸付金" sheetId="8" r:id="rId8"/>
    <sheet name="未収金及び長期延滞債権" sheetId="9" r:id="rId9"/>
    <sheet name="地方債（借入先別）" sheetId="10" r:id="rId10"/>
    <sheet name="地方債（利率別など）" sheetId="11" r:id="rId11"/>
    <sheet name="引当金" sheetId="12" r:id="rId12"/>
    <sheet name="補助金" sheetId="13" r:id="rId13"/>
    <sheet name="財源明細" sheetId="14" r:id="rId14"/>
    <sheet name="財源情報明細" sheetId="15" r:id="rId15"/>
    <sheet name="資金明細" sheetId="16" r:id="rId16"/>
  </sheets>
  <definedNames>
    <definedName name="_xlnm.Print_Area" localSheetId="11">引当金!$A$1:$H$11</definedName>
    <definedName name="_xlnm.Print_Area" localSheetId="6">基金!$B$1:$I$27</definedName>
    <definedName name="_xlnm.Print_Area" localSheetId="14">財源情報明細!$B$1:$I$10</definedName>
    <definedName name="_xlnm.Print_Area" localSheetId="13">財源明細!$A$1:$G$47</definedName>
    <definedName name="_xlnm.Print_Area" localSheetId="7">貸付金!$B$1:$I$7</definedName>
    <definedName name="_xlnm.Print_Area" localSheetId="9">'地方債（借入先別）'!$A$1:$M$19</definedName>
    <definedName name="_xlnm.Print_Area" localSheetId="10">'地方債（利率別など）'!$A$1:$L$18</definedName>
    <definedName name="_xlnm.Print_Area" localSheetId="5">投資及び出資金!$B$1:$N$29</definedName>
    <definedName name="_xlnm.Print_Area" localSheetId="12">補助金!$A$1:$H$31</definedName>
    <definedName name="_xlnm.Print_Area" localSheetId="8">未収金及び長期延滞債権!$A$1:$H$39</definedName>
    <definedName name="_xlnm.Print_Area" localSheetId="4">有形固定資産明細!$A$1:$M$50</definedName>
  </definedNames>
  <calcPr calcId="191029"/>
</workbook>
</file>

<file path=xl/calcChain.xml><?xml version="1.0" encoding="utf-8"?>
<calcChain xmlns="http://schemas.openxmlformats.org/spreadsheetml/2006/main">
  <c r="C8" i="16" l="1"/>
  <c r="G81" i="15"/>
  <c r="G77" i="15" s="1"/>
  <c r="G80" i="15" s="1"/>
  <c r="E81" i="15"/>
  <c r="E76" i="15" s="1"/>
  <c r="H79" i="15"/>
  <c r="D79" i="15"/>
  <c r="G78" i="15"/>
  <c r="D78" i="15" s="1"/>
  <c r="F77" i="15"/>
  <c r="H77" i="15" s="1"/>
  <c r="H6" i="15" s="1"/>
  <c r="F70" i="15"/>
  <c r="E70" i="15"/>
  <c r="D69" i="15"/>
  <c r="D68" i="15"/>
  <c r="G67" i="15"/>
  <c r="D67" i="15" s="1"/>
  <c r="D59" i="15"/>
  <c r="D58" i="15"/>
  <c r="F57" i="15"/>
  <c r="F56" i="15" s="1"/>
  <c r="D57" i="15"/>
  <c r="F50" i="15"/>
  <c r="E50" i="15"/>
  <c r="D49" i="15"/>
  <c r="G48" i="15"/>
  <c r="D48" i="15" s="1"/>
  <c r="D47" i="15"/>
  <c r="F40" i="15"/>
  <c r="D39" i="15"/>
  <c r="G38" i="15"/>
  <c r="D38" i="15"/>
  <c r="D37" i="15"/>
  <c r="F30" i="15"/>
  <c r="D29" i="15"/>
  <c r="D8" i="15" s="1"/>
  <c r="K8" i="15" s="1"/>
  <c r="G28" i="15"/>
  <c r="D28" i="15" s="1"/>
  <c r="D27" i="15"/>
  <c r="H20" i="15"/>
  <c r="F20" i="15"/>
  <c r="E20" i="15"/>
  <c r="D19" i="15"/>
  <c r="K18" i="15"/>
  <c r="H18" i="15"/>
  <c r="H7" i="15" s="1"/>
  <c r="D18" i="15"/>
  <c r="D7" i="15" s="1"/>
  <c r="K7" i="15" s="1"/>
  <c r="D17" i="15"/>
  <c r="G16" i="15"/>
  <c r="G20" i="15" s="1"/>
  <c r="D16" i="15"/>
  <c r="H8" i="15"/>
  <c r="G8" i="15"/>
  <c r="F8" i="15"/>
  <c r="E8" i="15"/>
  <c r="F7" i="15"/>
  <c r="E7" i="15"/>
  <c r="E6" i="15"/>
  <c r="L42" i="14"/>
  <c r="K42" i="14"/>
  <c r="E61" i="15" s="1"/>
  <c r="E56" i="15" s="1"/>
  <c r="J42" i="14"/>
  <c r="E41" i="15" s="1"/>
  <c r="E36" i="15" s="1"/>
  <c r="I42" i="14"/>
  <c r="E31" i="15" s="1"/>
  <c r="E26" i="15" s="1"/>
  <c r="F41" i="14"/>
  <c r="F40" i="14"/>
  <c r="F42" i="14" s="1"/>
  <c r="F39" i="14"/>
  <c r="F35" i="14"/>
  <c r="F34" i="14"/>
  <c r="G61" i="15" s="1"/>
  <c r="G56" i="15" s="1"/>
  <c r="G60" i="15" s="1"/>
  <c r="F33" i="14"/>
  <c r="G51" i="15" s="1"/>
  <c r="G46" i="15" s="1"/>
  <c r="F32" i="14"/>
  <c r="F31" i="14"/>
  <c r="F30" i="14"/>
  <c r="G41" i="15" s="1"/>
  <c r="G36" i="15" s="1"/>
  <c r="G40" i="15" s="1"/>
  <c r="F29" i="14"/>
  <c r="G31" i="15" s="1"/>
  <c r="G26" i="15" s="1"/>
  <c r="F26" i="14"/>
  <c r="F27" i="14" s="1"/>
  <c r="F23" i="14"/>
  <c r="F20" i="14"/>
  <c r="F28" i="14" s="1"/>
  <c r="F13" i="13"/>
  <c r="F28" i="13" s="1"/>
  <c r="F29" i="13" s="1"/>
  <c r="F30" i="13" s="1"/>
  <c r="F87" i="12"/>
  <c r="C87" i="12"/>
  <c r="G86" i="12"/>
  <c r="E86" i="12"/>
  <c r="E87" i="12" s="1"/>
  <c r="G85" i="12"/>
  <c r="G84" i="12"/>
  <c r="G83" i="12"/>
  <c r="D83" i="12"/>
  <c r="D87" i="12" s="1"/>
  <c r="G82" i="12"/>
  <c r="G87" i="12" s="1"/>
  <c r="F76" i="12"/>
  <c r="E76" i="12"/>
  <c r="D76" i="12"/>
  <c r="C76" i="12"/>
  <c r="G75" i="12"/>
  <c r="G74" i="12"/>
  <c r="G73" i="12"/>
  <c r="G72" i="12"/>
  <c r="G71" i="12"/>
  <c r="G76" i="12" s="1"/>
  <c r="D65" i="12"/>
  <c r="C65" i="12"/>
  <c r="E64" i="12"/>
  <c r="G64" i="12" s="1"/>
  <c r="G63" i="12"/>
  <c r="F62" i="12"/>
  <c r="G62" i="12" s="1"/>
  <c r="G61" i="12"/>
  <c r="G60" i="12"/>
  <c r="F60" i="12"/>
  <c r="F65" i="12" s="1"/>
  <c r="E54" i="12"/>
  <c r="C54" i="12"/>
  <c r="E53" i="12"/>
  <c r="G53" i="12" s="1"/>
  <c r="G52" i="12"/>
  <c r="F51" i="12"/>
  <c r="G51" i="12" s="1"/>
  <c r="G50" i="12"/>
  <c r="D49" i="12"/>
  <c r="D54" i="12" s="1"/>
  <c r="F43" i="12"/>
  <c r="C43" i="12"/>
  <c r="G42" i="12"/>
  <c r="G9" i="12" s="1"/>
  <c r="E42" i="12"/>
  <c r="E43" i="12" s="1"/>
  <c r="G41" i="12"/>
  <c r="D40" i="12"/>
  <c r="D43" i="12" s="1"/>
  <c r="D10" i="12" s="1"/>
  <c r="G39" i="12"/>
  <c r="F38" i="12"/>
  <c r="G38" i="12" s="1"/>
  <c r="D32" i="12"/>
  <c r="C32" i="12"/>
  <c r="G31" i="12"/>
  <c r="E31" i="12"/>
  <c r="E32" i="12" s="1"/>
  <c r="G30" i="12"/>
  <c r="G29" i="12"/>
  <c r="F29" i="12"/>
  <c r="F28" i="12"/>
  <c r="G28" i="12" s="1"/>
  <c r="G27" i="12"/>
  <c r="F27" i="12"/>
  <c r="F32" i="12" s="1"/>
  <c r="F21" i="12"/>
  <c r="E21" i="12"/>
  <c r="D21" i="12"/>
  <c r="C21" i="12"/>
  <c r="G20" i="12"/>
  <c r="G19" i="12"/>
  <c r="G8" i="12" s="1"/>
  <c r="G18" i="12"/>
  <c r="G17" i="12"/>
  <c r="G16" i="12"/>
  <c r="G21" i="12" s="1"/>
  <c r="C10" i="12"/>
  <c r="F9" i="12"/>
  <c r="E9" i="12"/>
  <c r="D9" i="12"/>
  <c r="C9" i="12"/>
  <c r="F8" i="12"/>
  <c r="E8" i="12"/>
  <c r="D8" i="12"/>
  <c r="C8" i="12"/>
  <c r="F7" i="12"/>
  <c r="E7" i="12"/>
  <c r="C7" i="12"/>
  <c r="F6" i="12"/>
  <c r="E6" i="12"/>
  <c r="D6" i="12"/>
  <c r="C6" i="12"/>
  <c r="E5" i="12"/>
  <c r="D5" i="12"/>
  <c r="C5" i="12"/>
  <c r="B58" i="11"/>
  <c r="B53" i="11"/>
  <c r="B48" i="11"/>
  <c r="B43" i="11"/>
  <c r="B38" i="11"/>
  <c r="B33" i="11"/>
  <c r="B28" i="11"/>
  <c r="B23" i="11"/>
  <c r="K11" i="11"/>
  <c r="J11" i="11"/>
  <c r="I11" i="11"/>
  <c r="H11" i="11"/>
  <c r="G11" i="11"/>
  <c r="F11" i="11"/>
  <c r="E11" i="11"/>
  <c r="D11" i="11"/>
  <c r="C11" i="11"/>
  <c r="B11" i="11"/>
  <c r="I5" i="11"/>
  <c r="H5" i="11"/>
  <c r="G5" i="11"/>
  <c r="F5" i="11"/>
  <c r="E5" i="11"/>
  <c r="D5" i="11"/>
  <c r="C5" i="11"/>
  <c r="B5" i="11"/>
  <c r="J87" i="10"/>
  <c r="G87" i="10"/>
  <c r="F87" i="10"/>
  <c r="C86" i="10"/>
  <c r="C85" i="10"/>
  <c r="C84" i="10"/>
  <c r="C83" i="10"/>
  <c r="C82" i="10" s="1"/>
  <c r="L82" i="10"/>
  <c r="L13" i="10" s="1"/>
  <c r="K82" i="10"/>
  <c r="J82" i="10"/>
  <c r="I82" i="10"/>
  <c r="H82" i="10"/>
  <c r="H13" i="10" s="1"/>
  <c r="G82" i="10"/>
  <c r="F82" i="10"/>
  <c r="E82" i="10"/>
  <c r="D82" i="10"/>
  <c r="D13" i="10" s="1"/>
  <c r="C81" i="10"/>
  <c r="C80" i="10"/>
  <c r="C79" i="10"/>
  <c r="C10" i="10" s="1"/>
  <c r="C78" i="10"/>
  <c r="C77" i="10"/>
  <c r="C76" i="10"/>
  <c r="C75" i="10" s="1"/>
  <c r="C87" i="10" s="1"/>
  <c r="D88" i="10" s="1"/>
  <c r="L75" i="10"/>
  <c r="L87" i="10" s="1"/>
  <c r="K75" i="10"/>
  <c r="K87" i="10" s="1"/>
  <c r="J75" i="10"/>
  <c r="I75" i="10"/>
  <c r="I87" i="10" s="1"/>
  <c r="H75" i="10"/>
  <c r="H87" i="10" s="1"/>
  <c r="G75" i="10"/>
  <c r="F75" i="10"/>
  <c r="E75" i="10"/>
  <c r="E87" i="10" s="1"/>
  <c r="D75" i="10"/>
  <c r="D87" i="10" s="1"/>
  <c r="C59" i="11" s="1"/>
  <c r="K70" i="10"/>
  <c r="H70" i="10"/>
  <c r="G70" i="10"/>
  <c r="C69" i="10"/>
  <c r="C68" i="10"/>
  <c r="C67" i="10"/>
  <c r="C66" i="10"/>
  <c r="C14" i="10" s="1"/>
  <c r="L65" i="10"/>
  <c r="K65" i="10"/>
  <c r="J65" i="10"/>
  <c r="I65" i="10"/>
  <c r="I13" i="10" s="1"/>
  <c r="H65" i="10"/>
  <c r="G65" i="10"/>
  <c r="F65" i="10"/>
  <c r="E65" i="10"/>
  <c r="E13" i="10" s="1"/>
  <c r="D65" i="10"/>
  <c r="C64" i="10"/>
  <c r="C63" i="10"/>
  <c r="C62" i="10"/>
  <c r="C61" i="10"/>
  <c r="C60" i="10"/>
  <c r="C59" i="10"/>
  <c r="C7" i="10" s="1"/>
  <c r="L58" i="10"/>
  <c r="L70" i="10" s="1"/>
  <c r="K58" i="10"/>
  <c r="J58" i="10"/>
  <c r="J70" i="10" s="1"/>
  <c r="I58" i="10"/>
  <c r="I70" i="10" s="1"/>
  <c r="H58" i="10"/>
  <c r="G58" i="10"/>
  <c r="F58" i="10"/>
  <c r="F70" i="10" s="1"/>
  <c r="E58" i="10"/>
  <c r="E70" i="10" s="1"/>
  <c r="D58" i="10"/>
  <c r="D70" i="10" s="1"/>
  <c r="L53" i="10"/>
  <c r="I53" i="10"/>
  <c r="H53" i="10"/>
  <c r="D53" i="10"/>
  <c r="C52" i="10"/>
  <c r="C51" i="10"/>
  <c r="C50" i="10"/>
  <c r="C48" i="10" s="1"/>
  <c r="C49" i="10"/>
  <c r="L48" i="10"/>
  <c r="K48" i="10"/>
  <c r="J48" i="10"/>
  <c r="I48" i="10"/>
  <c r="H48" i="10"/>
  <c r="G48" i="10"/>
  <c r="F48" i="10"/>
  <c r="E48" i="10"/>
  <c r="D48" i="10"/>
  <c r="C47" i="10"/>
  <c r="C46" i="10"/>
  <c r="C45" i="10"/>
  <c r="C44" i="10"/>
  <c r="C43" i="10"/>
  <c r="C41" i="10" s="1"/>
  <c r="C42" i="10"/>
  <c r="L41" i="10"/>
  <c r="K41" i="10"/>
  <c r="K53" i="10" s="1"/>
  <c r="J41" i="10"/>
  <c r="J53" i="10" s="1"/>
  <c r="I41" i="10"/>
  <c r="H41" i="10"/>
  <c r="G41" i="10"/>
  <c r="G53" i="10" s="1"/>
  <c r="F41" i="10"/>
  <c r="F53" i="10" s="1"/>
  <c r="E41" i="10"/>
  <c r="E53" i="10" s="1"/>
  <c r="D41" i="10"/>
  <c r="L36" i="10"/>
  <c r="I36" i="10"/>
  <c r="H36" i="10"/>
  <c r="D36" i="10"/>
  <c r="C35" i="10"/>
  <c r="C34" i="10"/>
  <c r="C16" i="10" s="1"/>
  <c r="C33" i="10"/>
  <c r="C15" i="10" s="1"/>
  <c r="C32" i="10"/>
  <c r="L31" i="10"/>
  <c r="K31" i="10"/>
  <c r="J31" i="10"/>
  <c r="J13" i="10" s="1"/>
  <c r="I31" i="10"/>
  <c r="H31" i="10"/>
  <c r="G31" i="10"/>
  <c r="F31" i="10"/>
  <c r="F13" i="10" s="1"/>
  <c r="E31" i="10"/>
  <c r="D31" i="10"/>
  <c r="C30" i="10"/>
  <c r="C12" i="10" s="1"/>
  <c r="C29" i="10"/>
  <c r="C28" i="10"/>
  <c r="C27" i="10"/>
  <c r="C26" i="10"/>
  <c r="C8" i="10" s="1"/>
  <c r="C25" i="10"/>
  <c r="L24" i="10"/>
  <c r="K24" i="10"/>
  <c r="K36" i="10" s="1"/>
  <c r="K18" i="10" s="1"/>
  <c r="J24" i="10"/>
  <c r="J36" i="10" s="1"/>
  <c r="J18" i="10" s="1"/>
  <c r="I24" i="10"/>
  <c r="H24" i="10"/>
  <c r="G24" i="10"/>
  <c r="G36" i="10" s="1"/>
  <c r="G18" i="10" s="1"/>
  <c r="F24" i="10"/>
  <c r="F36" i="10" s="1"/>
  <c r="F18" i="10" s="1"/>
  <c r="E24" i="10"/>
  <c r="E36" i="10" s="1"/>
  <c r="E18" i="10" s="1"/>
  <c r="D24" i="10"/>
  <c r="L17" i="10"/>
  <c r="K17" i="10"/>
  <c r="J17" i="10"/>
  <c r="I17" i="10"/>
  <c r="H17" i="10"/>
  <c r="G17" i="10"/>
  <c r="F17" i="10"/>
  <c r="E17" i="10"/>
  <c r="D17" i="10"/>
  <c r="C17" i="10"/>
  <c r="L16" i="10"/>
  <c r="K16" i="10"/>
  <c r="J16" i="10"/>
  <c r="I16" i="10"/>
  <c r="H16" i="10"/>
  <c r="G16" i="10"/>
  <c r="F16" i="10"/>
  <c r="E16" i="10"/>
  <c r="D16" i="10"/>
  <c r="L15" i="10"/>
  <c r="K15" i="10"/>
  <c r="J15" i="10"/>
  <c r="I15" i="10"/>
  <c r="H15" i="10"/>
  <c r="G15" i="10"/>
  <c r="F15" i="10"/>
  <c r="E15" i="10"/>
  <c r="D15" i="10"/>
  <c r="L14" i="10"/>
  <c r="K14" i="10"/>
  <c r="J14" i="10"/>
  <c r="I14" i="10"/>
  <c r="H14" i="10"/>
  <c r="G14" i="10"/>
  <c r="F14" i="10"/>
  <c r="E14" i="10"/>
  <c r="D14" i="10"/>
  <c r="K13" i="10"/>
  <c r="G13" i="10"/>
  <c r="L12" i="10"/>
  <c r="K12" i="10"/>
  <c r="J12" i="10"/>
  <c r="I12" i="10"/>
  <c r="H12" i="10"/>
  <c r="G12" i="10"/>
  <c r="F12" i="10"/>
  <c r="E12" i="10"/>
  <c r="D12" i="10"/>
  <c r="L11" i="10"/>
  <c r="K11" i="10"/>
  <c r="J11" i="10"/>
  <c r="I11" i="10"/>
  <c r="H11" i="10"/>
  <c r="G11" i="10"/>
  <c r="F11" i="10"/>
  <c r="E11" i="10"/>
  <c r="D11" i="10"/>
  <c r="C11" i="10"/>
  <c r="L10" i="10"/>
  <c r="K10" i="10"/>
  <c r="J10" i="10"/>
  <c r="I10" i="10"/>
  <c r="H10" i="10"/>
  <c r="G10" i="10"/>
  <c r="F10" i="10"/>
  <c r="E10" i="10"/>
  <c r="D10" i="10"/>
  <c r="L9" i="10"/>
  <c r="K9" i="10"/>
  <c r="J9" i="10"/>
  <c r="I9" i="10"/>
  <c r="H9" i="10"/>
  <c r="G9" i="10"/>
  <c r="F9" i="10"/>
  <c r="E9" i="10"/>
  <c r="D9" i="10"/>
  <c r="C9" i="10"/>
  <c r="L8" i="10"/>
  <c r="K8" i="10"/>
  <c r="J8" i="10"/>
  <c r="I8" i="10"/>
  <c r="H8" i="10"/>
  <c r="G8" i="10"/>
  <c r="F8" i="10"/>
  <c r="E8" i="10"/>
  <c r="D8" i="10"/>
  <c r="L7" i="10"/>
  <c r="K7" i="10"/>
  <c r="J7" i="10"/>
  <c r="I7" i="10"/>
  <c r="H7" i="10"/>
  <c r="G7" i="10"/>
  <c r="F7" i="10"/>
  <c r="E7" i="10"/>
  <c r="D7" i="10"/>
  <c r="K6" i="10"/>
  <c r="J6" i="10"/>
  <c r="I6" i="10"/>
  <c r="G38" i="9"/>
  <c r="G37" i="9"/>
  <c r="C37" i="9"/>
  <c r="H34" i="9"/>
  <c r="D34" i="9"/>
  <c r="H15" i="9"/>
  <c r="K15" i="9" s="1"/>
  <c r="D15" i="9"/>
  <c r="J15" i="9" s="1"/>
  <c r="D6" i="9"/>
  <c r="C6" i="9"/>
  <c r="C38" i="9" s="1"/>
  <c r="H6" i="8"/>
  <c r="G6" i="8"/>
  <c r="F6" i="8"/>
  <c r="E6" i="8"/>
  <c r="D6" i="8"/>
  <c r="H5" i="8"/>
  <c r="I24" i="7"/>
  <c r="G24" i="7"/>
  <c r="F24" i="7"/>
  <c r="E24" i="7"/>
  <c r="D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24" i="7" s="1"/>
  <c r="H10" i="7"/>
  <c r="H9" i="7"/>
  <c r="H8" i="7"/>
  <c r="H28" i="7" s="1"/>
  <c r="H7" i="7"/>
  <c r="H6" i="7"/>
  <c r="H5" i="7"/>
  <c r="M27" i="6"/>
  <c r="K27" i="6"/>
  <c r="H27" i="6"/>
  <c r="F27" i="6"/>
  <c r="E27" i="6"/>
  <c r="D27" i="6"/>
  <c r="L26" i="6"/>
  <c r="I26" i="6"/>
  <c r="G26" i="6"/>
  <c r="J26" i="6" s="1"/>
  <c r="L25" i="6"/>
  <c r="I25" i="6"/>
  <c r="G25" i="6"/>
  <c r="J25" i="6" s="1"/>
  <c r="L24" i="6"/>
  <c r="I24" i="6"/>
  <c r="G24" i="6"/>
  <c r="J24" i="6" s="1"/>
  <c r="L23" i="6"/>
  <c r="I23" i="6"/>
  <c r="G23" i="6"/>
  <c r="J23" i="6" s="1"/>
  <c r="L22" i="6"/>
  <c r="I22" i="6"/>
  <c r="G22" i="6"/>
  <c r="J22" i="6" s="1"/>
  <c r="L21" i="6"/>
  <c r="I21" i="6"/>
  <c r="G21" i="6"/>
  <c r="J21" i="6" s="1"/>
  <c r="L20" i="6"/>
  <c r="I20" i="6"/>
  <c r="G20" i="6"/>
  <c r="J20" i="6" s="1"/>
  <c r="L19" i="6"/>
  <c r="I19" i="6"/>
  <c r="G19" i="6"/>
  <c r="J19" i="6" s="1"/>
  <c r="L18" i="6"/>
  <c r="I18" i="6"/>
  <c r="G18" i="6"/>
  <c r="J18" i="6" s="1"/>
  <c r="L17" i="6"/>
  <c r="I17" i="6"/>
  <c r="G17" i="6"/>
  <c r="J17" i="6" s="1"/>
  <c r="L16" i="6"/>
  <c r="I16" i="6"/>
  <c r="G16" i="6"/>
  <c r="J16" i="6" s="1"/>
  <c r="L15" i="6"/>
  <c r="L27" i="6" s="1"/>
  <c r="L30" i="6" s="1"/>
  <c r="I15" i="6"/>
  <c r="G15" i="6"/>
  <c r="J15" i="6" s="1"/>
  <c r="K11" i="6"/>
  <c r="H11" i="6"/>
  <c r="F11" i="6"/>
  <c r="E11" i="6"/>
  <c r="D11" i="6"/>
  <c r="L10" i="6"/>
  <c r="L11" i="6" s="1"/>
  <c r="I10" i="6"/>
  <c r="G10" i="6"/>
  <c r="J10" i="6" s="1"/>
  <c r="J11" i="6" s="1"/>
  <c r="M6" i="6"/>
  <c r="K6" i="6"/>
  <c r="H6" i="6"/>
  <c r="F6" i="6"/>
  <c r="E6" i="6"/>
  <c r="D6" i="6"/>
  <c r="L5" i="6"/>
  <c r="L6" i="6" s="1"/>
  <c r="I5" i="6"/>
  <c r="J5" i="6" s="1"/>
  <c r="J6" i="6" s="1"/>
  <c r="G5" i="6"/>
  <c r="G6" i="6" s="1"/>
  <c r="C53" i="10" l="1"/>
  <c r="D54" i="10" s="1"/>
  <c r="F43" i="14"/>
  <c r="F46" i="14" s="1"/>
  <c r="I46" i="14" s="1"/>
  <c r="G30" i="15"/>
  <c r="D18" i="10"/>
  <c r="H56" i="15"/>
  <c r="H60" i="15" s="1"/>
  <c r="F60" i="15"/>
  <c r="F9" i="15" s="1"/>
  <c r="F12" i="15" s="1"/>
  <c r="F5" i="15"/>
  <c r="J27" i="6"/>
  <c r="H18" i="10"/>
  <c r="I18" i="10"/>
  <c r="E30" i="15"/>
  <c r="D26" i="15"/>
  <c r="H26" i="15"/>
  <c r="E5" i="15"/>
  <c r="H76" i="15"/>
  <c r="H80" i="15" s="1"/>
  <c r="D76" i="15"/>
  <c r="E80" i="15"/>
  <c r="G6" i="12"/>
  <c r="G32" i="12"/>
  <c r="G43" i="12"/>
  <c r="G10" i="12" s="1"/>
  <c r="G65" i="12"/>
  <c r="D36" i="15"/>
  <c r="D40" i="15" s="1"/>
  <c r="H36" i="15"/>
  <c r="H40" i="15" s="1"/>
  <c r="E40" i="15"/>
  <c r="L18" i="10"/>
  <c r="H46" i="15"/>
  <c r="H50" i="15" s="1"/>
  <c r="D46" i="15"/>
  <c r="D50" i="15" s="1"/>
  <c r="G50" i="15"/>
  <c r="E60" i="15"/>
  <c r="D56" i="15"/>
  <c r="D60" i="15" s="1"/>
  <c r="G11" i="6"/>
  <c r="G27" i="6"/>
  <c r="D37" i="9"/>
  <c r="D38" i="9" s="1"/>
  <c r="D6" i="10"/>
  <c r="L6" i="10"/>
  <c r="D77" i="15"/>
  <c r="D6" i="15" s="1"/>
  <c r="K6" i="15" s="1"/>
  <c r="H37" i="9"/>
  <c r="H38" i="9" s="1"/>
  <c r="F6" i="10"/>
  <c r="C24" i="10"/>
  <c r="C31" i="10"/>
  <c r="G40" i="12"/>
  <c r="G7" i="12" s="1"/>
  <c r="E65" i="12"/>
  <c r="E10" i="12" s="1"/>
  <c r="F6" i="15"/>
  <c r="G66" i="15"/>
  <c r="F80" i="15"/>
  <c r="E6" i="10"/>
  <c r="G7" i="15"/>
  <c r="D20" i="15"/>
  <c r="G6" i="10"/>
  <c r="C58" i="10"/>
  <c r="C70" i="10" s="1"/>
  <c r="D71" i="10" s="1"/>
  <c r="C65" i="10"/>
  <c r="F5" i="12"/>
  <c r="D7" i="12"/>
  <c r="F36" i="14"/>
  <c r="G6" i="15"/>
  <c r="H6" i="10"/>
  <c r="G49" i="12"/>
  <c r="G54" i="12" s="1"/>
  <c r="F54" i="12"/>
  <c r="F10" i="12" s="1"/>
  <c r="G70" i="15" l="1"/>
  <c r="G9" i="15" s="1"/>
  <c r="G12" i="15" s="1"/>
  <c r="H66" i="15"/>
  <c r="H70" i="15" s="1"/>
  <c r="D80" i="15"/>
  <c r="H30" i="15"/>
  <c r="H9" i="15" s="1"/>
  <c r="H5" i="15"/>
  <c r="C13" i="10"/>
  <c r="D30" i="15"/>
  <c r="G5" i="12"/>
  <c r="C6" i="10"/>
  <c r="C36" i="10"/>
  <c r="C18" i="10" s="1"/>
  <c r="D20" i="10" s="1"/>
  <c r="E9" i="15"/>
  <c r="E12" i="15" s="1"/>
  <c r="F45" i="14"/>
  <c r="I45" i="14" s="1"/>
  <c r="F44" i="14"/>
  <c r="G5" i="15"/>
  <c r="D66" i="15" l="1"/>
  <c r="D70" i="15" l="1"/>
  <c r="D9" i="15" s="1"/>
  <c r="D5" i="15"/>
  <c r="K5" i="15" s="1"/>
</calcChain>
</file>

<file path=xl/sharedStrings.xml><?xml version="1.0" encoding="utf-8"?>
<sst xmlns="http://schemas.openxmlformats.org/spreadsheetml/2006/main" count="1127" uniqueCount="512">
  <si>
    <t>【様式第1号】</t>
  </si>
  <si>
    <t>連結貸借対照表</t>
  </si>
  <si>
    <t>（令和4年3月31日現在）</t>
  </si>
  <si>
    <t>（単位：百万円）</t>
  </si>
  <si>
    <t>科目</t>
  </si>
  <si>
    <t>金額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</si>
  <si>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</si>
  <si>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</si>
  <si>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</si>
  <si>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</si>
  <si>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</si>
  <si>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</si>
  <si>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>-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</si>
  <si>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</si>
  <si>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</si>
  <si>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</si>
  <si>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</si>
  <si>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</si>
  <si>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</si>
  <si>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</si>
  <si>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</si>
  <si>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</si>
  <si>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</si>
  <si>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</si>
  <si>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</si>
  <si>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</si>
  <si>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</si>
  <si>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</si>
  <si>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</si>
  <si>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</si>
  <si>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</si>
  <si>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</si>
  <si>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</si>
  <si>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</si>
  <si>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</si>
  <si>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</si>
  <si>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</si>
  <si>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</si>
  <si>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</si>
  <si>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</si>
  <si>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</si>
  <si>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</si>
  <si>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</si>
  <si>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</si>
  <si>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</si>
  <si>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</si>
  <si>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</si>
  <si>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</si>
  <si>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</si>
  <si>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</si>
  <si>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</si>
  <si>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 xml:space="preserve">  繰延資産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</si>
  <si>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</si>
  <si>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</si>
  <si>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</si>
  <si>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</si>
  <si>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</si>
  <si>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</si>
  <si>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</si>
  <si>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</si>
  <si>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</si>
  <si>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</si>
  <si>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</si>
  <si>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</si>
  <si>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</si>
  <si>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</si>
  <si>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</si>
  <si>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</si>
  <si>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</si>
  <si>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</si>
  <si>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</si>
  <si>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 xml:space="preserve">  他団体出資等分</t>
  </si>
  <si>
    <t>純資産合計</t>
  </si>
  <si>
    <t>負債及び純資産合計</t>
  </si>
  <si>
    <t>【様式第2号】</t>
  </si>
  <si>
    <t>連結行政コスト計算書</t>
  </si>
  <si>
    <t>自　令和3年4月1日</t>
  </si>
  <si>
    <t>至　令和4年3月31日</t>
  </si>
  <si>
    <t xml:space="preserve">  経常費用</t>
  </si>
  <si>
    <t xml:space="preserve">    業務費用</t>
  </si>
  <si>
    <t xml:space="preserve">      人件費</t>
  </si>
  <si>
    <t xml:space="preserve">        職員給与費</t>
  </si>
  <si>
    <t xml:space="preserve">        賞与等引当金繰入額</t>
  </si>
  <si>
    <t xml:space="preserve">        退職手当引当金繰入額</t>
  </si>
  <si>
    <t xml:space="preserve">      物件費等</t>
  </si>
  <si>
    <t xml:space="preserve">        物件費</t>
  </si>
  <si>
    <t xml:space="preserve">        維持補修費</t>
  </si>
  <si>
    <t xml:space="preserve">        減価償却費</t>
  </si>
  <si>
    <t xml:space="preserve">      その他の業務費用</t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</si>
  <si>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</si>
  <si>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</si>
  <si>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</si>
  <si>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</si>
  <si>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</si>
  <si>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経常収益</t>
  </si>
  <si>
    <t xml:space="preserve">    使用料及び手数料</t>
  </si>
  <si>
    <t>純経常行政コスト</t>
  </si>
  <si>
    <t xml:space="preserve">  臨時損失</t>
  </si>
  <si>
    <t xml:space="preserve">    災害復旧事業費</t>
  </si>
  <si>
    <t xml:space="preserve">    資産除売却損</t>
  </si>
  <si>
    <t xml:space="preserve">    損失補償等引当金繰入額</t>
  </si>
  <si>
    <t xml:space="preserve">  臨時利益</t>
  </si>
  <si>
    <t xml:space="preserve">    資産売却益</t>
  </si>
  <si>
    <t>純行政コスト</t>
  </si>
  <si>
    <t>【様式第3号】</t>
  </si>
  <si>
    <t>連結純資産変動計算書</t>
  </si>
  <si>
    <t>合計</t>
  </si>
  <si>
    <t>固定資産_x000D_
等形成分</t>
  </si>
  <si>
    <t>余剰分_x000D_
(不足分)</t>
  </si>
  <si>
    <t>他団体出資等分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</si>
  <si>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</si>
  <si>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</si>
  <si>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</si>
  <si>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</si>
  <si>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</si>
  <si>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</si>
  <si>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</si>
  <si>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</si>
  <si>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</si>
  <si>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</si>
  <si>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</si>
  <si>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</si>
  <si>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</si>
  <si>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</si>
  <si>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</si>
  <si>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</si>
  <si>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</si>
  <si>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</si>
  <si>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</si>
  <si>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【様式第4号】</t>
  </si>
  <si>
    <t>連結資金収支計算書</t>
  </si>
  <si>
    <t>【業務活動収支】</t>
  </si>
  <si>
    <t xml:space="preserve">  業務支出</t>
  </si>
  <si>
    <t xml:space="preserve">    業務費用支出</t>
  </si>
  <si>
    <t xml:space="preserve">      人件費支出</t>
  </si>
  <si>
    <t xml:space="preserve">      物件費等支出</t>
  </si>
  <si>
    <t xml:space="preserve">      支払利息支出</t>
  </si>
  <si>
    <t xml:space="preserve">      その他の支出</t>
  </si>
  <si>
    <t xml:space="preserve">    移転費用支出</t>
  </si>
  <si>
    <t xml:space="preserve">      補助金等支出</t>
  </si>
  <si>
    <t xml:space="preserve">      社会保障給付支出</t>
  </si>
  <si>
    <t xml:space="preserve">  業務収入</t>
  </si>
  <si>
    <t xml:space="preserve">    税収等収入</t>
  </si>
  <si>
    <t xml:space="preserve">    国県等補助金収入</t>
  </si>
  <si>
    <t xml:space="preserve">    使用料及び手数料収入</t>
  </si>
  <si>
    <t xml:space="preserve">    その他の収入</t>
  </si>
  <si>
    <t xml:space="preserve">  臨時支出</t>
  </si>
  <si>
    <t xml:space="preserve">    災害復旧事業費支出</t>
  </si>
  <si>
    <t xml:space="preserve">    その他の支出</t>
  </si>
  <si>
    <t xml:space="preserve">  臨時収入</t>
  </si>
  <si>
    <t>業務活動収支</t>
  </si>
  <si>
    <t>【投資活動収支】</t>
  </si>
  <si>
    <t xml:space="preserve">  投資活動支出</t>
  </si>
  <si>
    <t xml:space="preserve">    公共施設等整備費支出</t>
  </si>
  <si>
    <t xml:space="preserve">    基金積立金支出</t>
  </si>
  <si>
    <t xml:space="preserve">    投資及び出資金支出</t>
  </si>
  <si>
    <t xml:space="preserve">    貸付金支出</t>
  </si>
  <si>
    <t xml:space="preserve">  投資活動収入</t>
  </si>
  <si>
    <t xml:space="preserve">    基金取崩収入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</si>
  <si>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</si>
  <si>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</si>
  <si>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</si>
  <si>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</si>
  <si>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</si>
  <si>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地方債等償還支出</t>
  </si>
  <si>
    <t xml:space="preserve">  財務活動収入</t>
  </si>
  <si>
    <t xml:space="preserve">    地方債等発行収入</t>
  </si>
  <si>
    <t>財務活動収支</t>
  </si>
  <si>
    <t>本年度資金収支額</t>
  </si>
  <si>
    <t>前年度末資金残高</t>
  </si>
  <si>
    <t>比例連結割合変更に伴う差額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</si>
  <si>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</si>
  <si>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</si>
  <si>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</si>
  <si>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</si>
  <si>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</si>
  <si>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【様式第５号】</t>
  </si>
  <si>
    <t>附属明細書</t>
  </si>
  <si>
    <t>１．貸借対照表の内容に関する明細</t>
  </si>
  <si>
    <t>（１）資産項目の明細</t>
  </si>
  <si>
    <t>①有形固定資産の明細</t>
  </si>
  <si>
    <t>（単位：百万円）</t>
    <phoneticPr fontId="15"/>
  </si>
  <si>
    <t>区分</t>
  </si>
  <si>
    <t xml:space="preserve">
前年度末残高
（A）</t>
  </si>
  <si>
    <t xml:space="preserve">
本年度増加額
（B）</t>
  </si>
  <si>
    <t xml:space="preserve">
本年度減少額
（C）</t>
  </si>
  <si>
    <t>本年度末残高
（A)＋（B)-（C)
（D）</t>
  </si>
  <si>
    <t>本年度末
減価償却累計額
（E)</t>
  </si>
  <si>
    <t xml:space="preserve">
本年度償却額
（F)</t>
  </si>
  <si>
    <t>差引本年度末残高
（D)－（E)
（G)</t>
  </si>
  <si>
    <t xml:space="preserve"> 事業用資産</t>
  </si>
  <si>
    <t>　  土地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</si>
  <si>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</si>
  <si>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</si>
  <si>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</si>
  <si>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</si>
  <si>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</si>
  <si>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</si>
  <si>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</si>
  <si>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</si>
  <si>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</si>
  <si>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</si>
  <si>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</si>
  <si>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②有形固定資産の行政目的別明細</t>
  </si>
  <si>
    <t>生活インフラ・
国土保全</t>
  </si>
  <si>
    <t>教育</t>
  </si>
  <si>
    <t>福祉</t>
  </si>
  <si>
    <t>環境衛生</t>
  </si>
  <si>
    <t>産業振興</t>
  </si>
  <si>
    <t>消防</t>
  </si>
  <si>
    <t>総務</t>
  </si>
  <si>
    <t>③投資及び出資金の明細</t>
    <phoneticPr fontId="18"/>
  </si>
  <si>
    <t>有価証券（市場価格のないもののうち連結対象団体・会計以外に対するもの）</t>
    <rPh sb="0" eb="2">
      <t>ユウカ</t>
    </rPh>
    <rPh sb="2" eb="4">
      <t>ショウケン</t>
    </rPh>
    <rPh sb="5" eb="7">
      <t>シジョウ</t>
    </rPh>
    <rPh sb="7" eb="9">
      <t>カカク</t>
    </rPh>
    <rPh sb="17" eb="19">
      <t>レンケツ</t>
    </rPh>
    <rPh sb="19" eb="21">
      <t>タイショウ</t>
    </rPh>
    <rPh sb="21" eb="23">
      <t>ダンタイ</t>
    </rPh>
    <rPh sb="24" eb="26">
      <t>カイケイ</t>
    </rPh>
    <rPh sb="26" eb="28">
      <t>イガイ</t>
    </rPh>
    <rPh sb="29" eb="30">
      <t>タイ</t>
    </rPh>
    <phoneticPr fontId="18"/>
  </si>
  <si>
    <t>（単位：百万円）</t>
    <phoneticPr fontId="18"/>
  </si>
  <si>
    <t>相手先名</t>
    <rPh sb="0" eb="3">
      <t>アイテサキ</t>
    </rPh>
    <rPh sb="3" eb="4">
      <t>メイ</t>
    </rPh>
    <phoneticPr fontId="15"/>
  </si>
  <si>
    <t xml:space="preserve">
出資金額
（A)</t>
    <rPh sb="1" eb="3">
      <t>シュッシ</t>
    </rPh>
    <rPh sb="3" eb="5">
      <t>キンガク</t>
    </rPh>
    <phoneticPr fontId="15"/>
  </si>
  <si>
    <t xml:space="preserve">
資産
（B)</t>
    <rPh sb="1" eb="3">
      <t>シサン</t>
    </rPh>
    <phoneticPr fontId="15"/>
  </si>
  <si>
    <t xml:space="preserve">
負債
（C)</t>
    <rPh sb="1" eb="3">
      <t>フサイ</t>
    </rPh>
    <phoneticPr fontId="15"/>
  </si>
  <si>
    <t>純資産額
（B）-（C)
（D)</t>
    <rPh sb="0" eb="3">
      <t>ジュンシサン</t>
    </rPh>
    <rPh sb="3" eb="4">
      <t>ガク</t>
    </rPh>
    <phoneticPr fontId="15"/>
  </si>
  <si>
    <t xml:space="preserve">
資本金
（E)</t>
    <rPh sb="1" eb="4">
      <t>シホンキン</t>
    </rPh>
    <phoneticPr fontId="15"/>
  </si>
  <si>
    <t>出資割合（％）
（A）/（E)
（F)</t>
    <rPh sb="0" eb="2">
      <t>シュッシ</t>
    </rPh>
    <rPh sb="2" eb="4">
      <t>ワリアイ</t>
    </rPh>
    <phoneticPr fontId="15"/>
  </si>
  <si>
    <t>実質価額
（D)×（F)
（G)</t>
    <rPh sb="0" eb="2">
      <t>ジッシツ</t>
    </rPh>
    <rPh sb="2" eb="4">
      <t>カガク</t>
    </rPh>
    <phoneticPr fontId="18"/>
  </si>
  <si>
    <t xml:space="preserve">
強制評価減
（H)</t>
    <rPh sb="1" eb="3">
      <t>キョウセイ</t>
    </rPh>
    <rPh sb="3" eb="5">
      <t>ヒョウカ</t>
    </rPh>
    <rPh sb="5" eb="6">
      <t>ゲン</t>
    </rPh>
    <phoneticPr fontId="18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</si>
  <si>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18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</si>
  <si>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8"/>
  </si>
  <si>
    <t>株式会社ベイエフエム</t>
    <phoneticPr fontId="15"/>
  </si>
  <si>
    <t>合計</t>
    <rPh sb="0" eb="2">
      <t>ゴウケイ</t>
    </rPh>
    <phoneticPr fontId="15"/>
  </si>
  <si>
    <t>出資金（市場価格のないもののうち連結対象団体・会計に対するもの）</t>
    <rPh sb="0" eb="3">
      <t>シュッシキン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6" eb="27">
      <t>タイ</t>
    </rPh>
    <phoneticPr fontId="18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</si>
  <si>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15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</si>
  <si>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8"/>
  </si>
  <si>
    <t>九十九里地域水道企業団</t>
  </si>
  <si>
    <t>出資金（市場価格のないもののうち連結対象団体・会計以外に対するもの）</t>
    <rPh sb="0" eb="2">
      <t>シュッシ</t>
    </rPh>
    <rPh sb="2" eb="3">
      <t>キン</t>
    </rPh>
    <rPh sb="4" eb="6">
      <t>シジョウ</t>
    </rPh>
    <rPh sb="6" eb="8">
      <t>カカク</t>
    </rPh>
    <rPh sb="16" eb="18">
      <t>レンケツ</t>
    </rPh>
    <rPh sb="18" eb="20">
      <t>タイショウ</t>
    </rPh>
    <rPh sb="20" eb="22">
      <t>ダンタイ</t>
    </rPh>
    <rPh sb="23" eb="25">
      <t>カイケイ</t>
    </rPh>
    <rPh sb="25" eb="27">
      <t>イガイ</t>
    </rPh>
    <rPh sb="28" eb="29">
      <t>タイ</t>
    </rPh>
    <phoneticPr fontId="18"/>
  </si>
  <si>
    <t>千葉県農業信用基金協会</t>
  </si>
  <si>
    <t>千葉県信用保証協会</t>
  </si>
  <si>
    <t>千葉県文化振興財団</t>
  </si>
  <si>
    <t>ちば国際コンベンションビューロー</t>
  </si>
  <si>
    <t>千葉県暴力団追放県民会議</t>
  </si>
  <si>
    <t>千葉ヘルス財団</t>
  </si>
  <si>
    <t>千葉県建設技術センター</t>
  </si>
  <si>
    <t>千葉県動物保護管理協会</t>
    <rPh sb="7" eb="9">
      <t>カンリ</t>
    </rPh>
    <rPh sb="9" eb="11">
      <t>キョウカイ</t>
    </rPh>
    <phoneticPr fontId="15"/>
  </si>
  <si>
    <t>千葉県教育振興財団</t>
  </si>
  <si>
    <t>社団法人千葉県畜産協会</t>
  </si>
  <si>
    <t>地方公共団体金融機構</t>
  </si>
  <si>
    <t>千葉園芸プラスチック加工株式会社</t>
  </si>
  <si>
    <t>④基金の明細</t>
    <phoneticPr fontId="18"/>
  </si>
  <si>
    <t>種類</t>
    <rPh sb="0" eb="2">
      <t>シュルイ</t>
    </rPh>
    <phoneticPr fontId="15"/>
  </si>
  <si>
    <t>現金預金</t>
    <rPh sb="0" eb="2">
      <t>ゲンキン</t>
    </rPh>
    <rPh sb="2" eb="4">
      <t>ヨキン</t>
    </rPh>
    <phoneticPr fontId="15"/>
  </si>
  <si>
    <t>有価証券</t>
    <rPh sb="0" eb="2">
      <t>ユウカ</t>
    </rPh>
    <rPh sb="2" eb="4">
      <t>ショウケン</t>
    </rPh>
    <phoneticPr fontId="15"/>
  </si>
  <si>
    <t>土地</t>
    <rPh sb="0" eb="2">
      <t>トチ</t>
    </rPh>
    <phoneticPr fontId="15"/>
  </si>
  <si>
    <t>その他</t>
    <rPh sb="2" eb="3">
      <t>ホカ</t>
    </rPh>
    <phoneticPr fontId="1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</si>
  <si>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1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</si>
  <si>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5"/>
  </si>
  <si>
    <t>財政調整基金</t>
    <rPh sb="0" eb="2">
      <t>ザイセイ</t>
    </rPh>
    <rPh sb="2" eb="4">
      <t>チョウセイ</t>
    </rPh>
    <rPh sb="4" eb="6">
      <t>キキン</t>
    </rPh>
    <phoneticPr fontId="15"/>
  </si>
  <si>
    <t>国民健康保険財政調整基金</t>
    <phoneticPr fontId="15"/>
  </si>
  <si>
    <t>減債基金</t>
    <rPh sb="0" eb="2">
      <t>ゲンサイ</t>
    </rPh>
    <rPh sb="2" eb="4">
      <t>キキン</t>
    </rPh>
    <phoneticPr fontId="15"/>
  </si>
  <si>
    <t>土地開発基金</t>
    <rPh sb="0" eb="2">
      <t>トチ</t>
    </rPh>
    <rPh sb="2" eb="4">
      <t>カイハツ</t>
    </rPh>
    <rPh sb="4" eb="6">
      <t>キキン</t>
    </rPh>
    <phoneticPr fontId="20"/>
  </si>
  <si>
    <t>職員厚生資金貸付基金</t>
    <rPh sb="0" eb="2">
      <t>ショクイン</t>
    </rPh>
    <rPh sb="2" eb="4">
      <t>コウセイ</t>
    </rPh>
    <rPh sb="4" eb="6">
      <t>シキン</t>
    </rPh>
    <rPh sb="6" eb="8">
      <t>カシツケ</t>
    </rPh>
    <rPh sb="8" eb="10">
      <t>キキン</t>
    </rPh>
    <phoneticPr fontId="20"/>
  </si>
  <si>
    <t>交通遺児及び母子家庭等奨学資金貸付基金</t>
    <rPh sb="0" eb="2">
      <t>コウツウ</t>
    </rPh>
    <rPh sb="2" eb="4">
      <t>イジ</t>
    </rPh>
    <rPh sb="4" eb="5">
      <t>オヨ</t>
    </rPh>
    <rPh sb="6" eb="8">
      <t>ボシ</t>
    </rPh>
    <rPh sb="8" eb="10">
      <t>カテイ</t>
    </rPh>
    <rPh sb="10" eb="11">
      <t>トウ</t>
    </rPh>
    <rPh sb="11" eb="13">
      <t>ショウガク</t>
    </rPh>
    <rPh sb="13" eb="15">
      <t>シキン</t>
    </rPh>
    <rPh sb="15" eb="17">
      <t>カシツケ</t>
    </rPh>
    <rPh sb="17" eb="19">
      <t>キキン</t>
    </rPh>
    <phoneticPr fontId="20"/>
  </si>
  <si>
    <t>福祉振興基金</t>
    <rPh sb="0" eb="2">
      <t>フクシ</t>
    </rPh>
    <rPh sb="2" eb="4">
      <t>シンコウ</t>
    </rPh>
    <rPh sb="4" eb="6">
      <t>キキン</t>
    </rPh>
    <phoneticPr fontId="20"/>
  </si>
  <si>
    <t>美術品等取得基金</t>
    <rPh sb="0" eb="2">
      <t>ビジュツ</t>
    </rPh>
    <rPh sb="2" eb="3">
      <t>ヒン</t>
    </rPh>
    <rPh sb="3" eb="4">
      <t>トウ</t>
    </rPh>
    <rPh sb="4" eb="6">
      <t>シュトク</t>
    </rPh>
    <rPh sb="6" eb="8">
      <t>キキン</t>
    </rPh>
    <phoneticPr fontId="20"/>
  </si>
  <si>
    <t>衛藤五郎音楽文化振興基金</t>
    <rPh sb="0" eb="2">
      <t>エトウ</t>
    </rPh>
    <rPh sb="2" eb="4">
      <t>ゴロウ</t>
    </rPh>
    <rPh sb="4" eb="6">
      <t>オンガク</t>
    </rPh>
    <rPh sb="6" eb="8">
      <t>ブンカ</t>
    </rPh>
    <rPh sb="8" eb="10">
      <t>シンコウ</t>
    </rPh>
    <rPh sb="10" eb="12">
      <t>キキン</t>
    </rPh>
    <phoneticPr fontId="20"/>
  </si>
  <si>
    <t>学校等施設建設改修基金</t>
    <rPh sb="0" eb="2">
      <t>ガッコウ</t>
    </rPh>
    <rPh sb="2" eb="3">
      <t>トウ</t>
    </rPh>
    <rPh sb="3" eb="5">
      <t>シセツ</t>
    </rPh>
    <rPh sb="5" eb="7">
      <t>ケンセツ</t>
    </rPh>
    <rPh sb="7" eb="9">
      <t>カイシュウ</t>
    </rPh>
    <rPh sb="9" eb="11">
      <t>キキン</t>
    </rPh>
    <phoneticPr fontId="20"/>
  </si>
  <si>
    <t>国際交流基金</t>
    <rPh sb="0" eb="2">
      <t>コクサイ</t>
    </rPh>
    <rPh sb="2" eb="4">
      <t>コウリュウ</t>
    </rPh>
    <rPh sb="4" eb="6">
      <t>キキン</t>
    </rPh>
    <phoneticPr fontId="20"/>
  </si>
  <si>
    <t>茂原市東日本大震災復興基金</t>
    <rPh sb="0" eb="3">
      <t>モバラシ</t>
    </rPh>
    <rPh sb="3" eb="4">
      <t>ヒガシ</t>
    </rPh>
    <rPh sb="4" eb="6">
      <t>ニホン</t>
    </rPh>
    <rPh sb="6" eb="9">
      <t>ダイシンサイ</t>
    </rPh>
    <rPh sb="9" eb="11">
      <t>フッコウ</t>
    </rPh>
    <rPh sb="11" eb="13">
      <t>キキン</t>
    </rPh>
    <phoneticPr fontId="20"/>
  </si>
  <si>
    <t>ふるさと茂原まちづくり応援基金</t>
    <rPh sb="4" eb="6">
      <t>モバラ</t>
    </rPh>
    <rPh sb="11" eb="13">
      <t>オウエン</t>
    </rPh>
    <rPh sb="13" eb="15">
      <t>キキン</t>
    </rPh>
    <phoneticPr fontId="20"/>
  </si>
  <si>
    <t>茂原市民会館等建設基金</t>
    <rPh sb="0" eb="4">
      <t>モバラシミン</t>
    </rPh>
    <rPh sb="4" eb="6">
      <t>カイカン</t>
    </rPh>
    <rPh sb="6" eb="7">
      <t>トウ</t>
    </rPh>
    <rPh sb="7" eb="9">
      <t>ケンセツ</t>
    </rPh>
    <rPh sb="9" eb="11">
      <t>キキン</t>
    </rPh>
    <phoneticPr fontId="20"/>
  </si>
  <si>
    <t>茂原市森林環境整備基金</t>
    <rPh sb="0" eb="2">
      <t>モバラ</t>
    </rPh>
    <rPh sb="2" eb="3">
      <t>シ</t>
    </rPh>
    <rPh sb="3" eb="5">
      <t>シンリン</t>
    </rPh>
    <rPh sb="5" eb="7">
      <t>カンキョウ</t>
    </rPh>
    <rPh sb="7" eb="9">
      <t>セイビ</t>
    </rPh>
    <rPh sb="9" eb="11">
      <t>キキン</t>
    </rPh>
    <phoneticPr fontId="8"/>
  </si>
  <si>
    <t>国民健康保険高額療養費資金及び出産費資金貸付基金</t>
    <phoneticPr fontId="15"/>
  </si>
  <si>
    <t>介護保険高額介護サービス費資金貸付基金</t>
    <phoneticPr fontId="15"/>
  </si>
  <si>
    <t>介護給付費準備基金</t>
    <phoneticPr fontId="15"/>
  </si>
  <si>
    <t>下水道事業基金</t>
    <rPh sb="0" eb="3">
      <t>ゲスイドウ</t>
    </rPh>
    <rPh sb="3" eb="5">
      <t>ジギョウ</t>
    </rPh>
    <rPh sb="5" eb="7">
      <t>キキン</t>
    </rPh>
    <phoneticPr fontId="12"/>
  </si>
  <si>
    <t>⑤貸付金の明細</t>
    <phoneticPr fontId="18"/>
  </si>
  <si>
    <t>相手先名または種別</t>
    <rPh sb="0" eb="3">
      <t>アイテサキ</t>
    </rPh>
    <rPh sb="3" eb="4">
      <t>メイ</t>
    </rPh>
    <rPh sb="7" eb="9">
      <t>シュベツ</t>
    </rPh>
    <phoneticPr fontId="15"/>
  </si>
  <si>
    <t>長期貸付金</t>
    <rPh sb="0" eb="2">
      <t>チョウキ</t>
    </rPh>
    <rPh sb="2" eb="5">
      <t>カシツケキン</t>
    </rPh>
    <phoneticPr fontId="15"/>
  </si>
  <si>
    <t>短期貸付金</t>
    <rPh sb="0" eb="2">
      <t>タンキ</t>
    </rPh>
    <rPh sb="2" eb="5">
      <t>カシツケキン</t>
    </rPh>
    <phoneticPr fontId="15"/>
  </si>
  <si>
    <t>（参考）
貸付金計</t>
    <rPh sb="1" eb="3">
      <t>サンコウ</t>
    </rPh>
    <rPh sb="5" eb="8">
      <t>カシツケキン</t>
    </rPh>
    <rPh sb="8" eb="9">
      <t>ケイ</t>
    </rPh>
    <phoneticPr fontId="1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</si>
  <si>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8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</si>
  <si>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8"/>
  </si>
  <si>
    <t>茂原市奨学資金貸付金</t>
    <rPh sb="0" eb="3">
      <t>モバラシ</t>
    </rPh>
    <rPh sb="3" eb="5">
      <t>ショウガク</t>
    </rPh>
    <rPh sb="5" eb="7">
      <t>シキン</t>
    </rPh>
    <rPh sb="7" eb="9">
      <t>カシツケ</t>
    </rPh>
    <rPh sb="9" eb="10">
      <t>キン</t>
    </rPh>
    <phoneticPr fontId="18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</si>
  <si>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8"/>
  </si>
  <si>
    <t>⑦未収金の明細</t>
    <rPh sb="1" eb="4">
      <t>ミシュウキン</t>
    </rPh>
    <rPh sb="5" eb="7">
      <t>メイサイ</t>
    </rPh>
    <phoneticPr fontId="18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</si>
  <si>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</si>
  <si>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15"/>
  </si>
  <si>
    <t>【貸付金】</t>
    <rPh sb="1" eb="4">
      <t>カシツケキン</t>
    </rPh>
    <phoneticPr fontId="15"/>
  </si>
  <si>
    <t>小計</t>
    <rPh sb="0" eb="2">
      <t>ショウケイ</t>
    </rPh>
    <phoneticPr fontId="18"/>
  </si>
  <si>
    <t>【未収金】</t>
    <rPh sb="1" eb="4">
      <t>ミシュウキン</t>
    </rPh>
    <phoneticPr fontId="15"/>
  </si>
  <si>
    <t>税等未収金</t>
    <rPh sb="0" eb="1">
      <t>ゼイ</t>
    </rPh>
    <rPh sb="1" eb="2">
      <t>ナド</t>
    </rPh>
    <rPh sb="2" eb="5">
      <t>ミシュウキン</t>
    </rPh>
    <phoneticPr fontId="18"/>
  </si>
  <si>
    <t>　市民税</t>
    <rPh sb="1" eb="4">
      <t>シミンゼイ</t>
    </rPh>
    <phoneticPr fontId="20"/>
  </si>
  <si>
    <t>　固定資産税</t>
    <rPh sb="1" eb="3">
      <t>コテイ</t>
    </rPh>
    <rPh sb="3" eb="6">
      <t>シサンゼイ</t>
    </rPh>
    <phoneticPr fontId="20"/>
  </si>
  <si>
    <t>　軽自動車税</t>
    <rPh sb="1" eb="5">
      <t>ケイジドウシャ</t>
    </rPh>
    <rPh sb="5" eb="6">
      <t>ゼイ</t>
    </rPh>
    <phoneticPr fontId="20"/>
  </si>
  <si>
    <t>　都市計画税</t>
    <rPh sb="1" eb="3">
      <t>トシ</t>
    </rPh>
    <rPh sb="3" eb="5">
      <t>ケイカク</t>
    </rPh>
    <rPh sb="5" eb="6">
      <t>ゼイ</t>
    </rPh>
    <phoneticPr fontId="20"/>
  </si>
  <si>
    <t>　児童福祉費負担金</t>
    <rPh sb="1" eb="3">
      <t>ジドウ</t>
    </rPh>
    <rPh sb="3" eb="5">
      <t>フクシ</t>
    </rPh>
    <rPh sb="5" eb="6">
      <t>ヒ</t>
    </rPh>
    <rPh sb="6" eb="9">
      <t>フタンキン</t>
    </rPh>
    <phoneticPr fontId="20"/>
  </si>
  <si>
    <t>　老人施設費負担金</t>
    <rPh sb="1" eb="3">
      <t>ロウジン</t>
    </rPh>
    <rPh sb="3" eb="5">
      <t>シセツ</t>
    </rPh>
    <rPh sb="5" eb="6">
      <t>ヒ</t>
    </rPh>
    <rPh sb="6" eb="9">
      <t>フタンキン</t>
    </rPh>
    <phoneticPr fontId="20"/>
  </si>
  <si>
    <t>　国民健康保険税</t>
    <phoneticPr fontId="15"/>
  </si>
  <si>
    <t>　介護保険料</t>
    <phoneticPr fontId="15"/>
  </si>
  <si>
    <t>　後期高齢者医療保険料</t>
    <phoneticPr fontId="15"/>
  </si>
  <si>
    <t>その他の未収金</t>
    <rPh sb="2" eb="3">
      <t>タ</t>
    </rPh>
    <rPh sb="4" eb="7">
      <t>ミシュウキン</t>
    </rPh>
    <phoneticPr fontId="18"/>
  </si>
  <si>
    <t>　庁舎使用料</t>
  </si>
  <si>
    <t>　道路占用料</t>
  </si>
  <si>
    <t>　河川占用料</t>
  </si>
  <si>
    <t>　住宅使用料</t>
    <rPh sb="1" eb="3">
      <t>ジュウタク</t>
    </rPh>
    <rPh sb="3" eb="6">
      <t>シヨウリョウ</t>
    </rPh>
    <phoneticPr fontId="20"/>
  </si>
  <si>
    <t>　財産貸付収入</t>
  </si>
  <si>
    <t>　光熱水費負担金</t>
  </si>
  <si>
    <t>　コピー利用料金</t>
  </si>
  <si>
    <t>　社会福祉協議会職員駐車場使用料</t>
  </si>
  <si>
    <t>　児童扶養手当返納金</t>
    <rPh sb="1" eb="3">
      <t>ジドウ</t>
    </rPh>
    <rPh sb="3" eb="5">
      <t>フヨウ</t>
    </rPh>
    <rPh sb="5" eb="7">
      <t>テアテ</t>
    </rPh>
    <rPh sb="7" eb="9">
      <t>ヘンノウ</t>
    </rPh>
    <rPh sb="9" eb="10">
      <t>キン</t>
    </rPh>
    <phoneticPr fontId="20"/>
  </si>
  <si>
    <t>　学童クラブ利用料</t>
  </si>
  <si>
    <t>　養育医療保護者負担金</t>
    <rPh sb="1" eb="3">
      <t>ヨウイク</t>
    </rPh>
    <rPh sb="3" eb="5">
      <t>イリョウ</t>
    </rPh>
    <rPh sb="5" eb="8">
      <t>ホゴシャ</t>
    </rPh>
    <rPh sb="8" eb="11">
      <t>フタンキン</t>
    </rPh>
    <phoneticPr fontId="20"/>
  </si>
  <si>
    <t>　公園電気設備利用料</t>
  </si>
  <si>
    <t>　市営住宅修繕費負担金</t>
    <rPh sb="1" eb="3">
      <t>シエイ</t>
    </rPh>
    <rPh sb="3" eb="5">
      <t>ジュウタク</t>
    </rPh>
    <rPh sb="5" eb="7">
      <t>シュウゼン</t>
    </rPh>
    <rPh sb="7" eb="8">
      <t>ヒ</t>
    </rPh>
    <rPh sb="8" eb="10">
      <t>フタン</t>
    </rPh>
    <rPh sb="10" eb="11">
      <t>キン</t>
    </rPh>
    <phoneticPr fontId="20"/>
  </si>
  <si>
    <t>　学校給食費負担金</t>
    <rPh sb="1" eb="3">
      <t>ガッコウ</t>
    </rPh>
    <rPh sb="3" eb="6">
      <t>キュウショクヒ</t>
    </rPh>
    <rPh sb="6" eb="9">
      <t>フタンキン</t>
    </rPh>
    <phoneticPr fontId="20"/>
  </si>
  <si>
    <t>　生活保護費返還金及び戻入未済分</t>
    <rPh sb="1" eb="3">
      <t>セイカツ</t>
    </rPh>
    <rPh sb="3" eb="5">
      <t>ホゴ</t>
    </rPh>
    <rPh sb="5" eb="6">
      <t>ヒ</t>
    </rPh>
    <rPh sb="6" eb="9">
      <t>ヘンカンキン</t>
    </rPh>
    <rPh sb="9" eb="10">
      <t>オヨ</t>
    </rPh>
    <rPh sb="11" eb="13">
      <t>レイニュウ</t>
    </rPh>
    <rPh sb="13" eb="15">
      <t>ミサイ</t>
    </rPh>
    <rPh sb="15" eb="16">
      <t>ブン</t>
    </rPh>
    <phoneticPr fontId="20"/>
  </si>
  <si>
    <t>　国民健康保険事業一般被保険者返納金</t>
    <rPh sb="1" eb="3">
      <t>コクミン</t>
    </rPh>
    <rPh sb="3" eb="5">
      <t>ケンコウ</t>
    </rPh>
    <rPh sb="5" eb="7">
      <t>ホケン</t>
    </rPh>
    <rPh sb="7" eb="9">
      <t>ジギョウ</t>
    </rPh>
    <rPh sb="9" eb="11">
      <t>イッパン</t>
    </rPh>
    <phoneticPr fontId="15"/>
  </si>
  <si>
    <t>　農業集落排水事業使用料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シヨウ</t>
    </rPh>
    <rPh sb="11" eb="12">
      <t>リョウ</t>
    </rPh>
    <phoneticPr fontId="15"/>
  </si>
  <si>
    <t>　下水道事業使用料</t>
    <rPh sb="1" eb="2">
      <t>ゲ</t>
    </rPh>
    <rPh sb="2" eb="4">
      <t>スイドウ</t>
    </rPh>
    <rPh sb="4" eb="6">
      <t>ジギョウ</t>
    </rPh>
    <rPh sb="6" eb="8">
      <t>シヨウ</t>
    </rPh>
    <rPh sb="8" eb="9">
      <t>リョウ</t>
    </rPh>
    <phoneticPr fontId="15"/>
  </si>
  <si>
    <t>（２）負債項目の明細</t>
    <rPh sb="3" eb="5">
      <t>フサイ</t>
    </rPh>
    <rPh sb="5" eb="7">
      <t>コウモク</t>
    </rPh>
    <rPh sb="8" eb="10">
      <t>メイサイ</t>
    </rPh>
    <phoneticPr fontId="18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</si>
  <si>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8"/>
  </si>
  <si>
    <t>地方債残高</t>
    <rPh sb="0" eb="3">
      <t>チホウサイ</t>
    </rPh>
    <rPh sb="3" eb="5">
      <t>ザンダカ</t>
    </rPh>
    <phoneticPr fontId="23"/>
  </si>
  <si>
    <t>政府資金</t>
    <rPh sb="0" eb="2">
      <t>セイフ</t>
    </rPh>
    <rPh sb="2" eb="4">
      <t>シキン</t>
    </rPh>
    <phoneticPr fontId="2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</si>
  <si>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3"/>
  </si>
  <si>
    <t>市中銀行</t>
    <rPh sb="0" eb="2">
      <t>シチュウ</t>
    </rPh>
    <rPh sb="2" eb="4">
      <t>ギンコウ</t>
    </rPh>
    <phoneticPr fontId="23"/>
  </si>
  <si>
    <t>その他の
金融機関</t>
    <rPh sb="2" eb="3">
      <t>タ</t>
    </rPh>
    <rPh sb="5" eb="7">
      <t>キンユウ</t>
    </rPh>
    <rPh sb="7" eb="9">
      <t>キカン</t>
    </rPh>
    <phoneticPr fontId="23"/>
  </si>
  <si>
    <t>市場公募債</t>
    <rPh sb="0" eb="2">
      <t>シジョウ</t>
    </rPh>
    <rPh sb="2" eb="5">
      <t>コウボサイ</t>
    </rPh>
    <phoneticPr fontId="23"/>
  </si>
  <si>
    <t>その他</t>
    <rPh sb="2" eb="3">
      <t>タ</t>
    </rPh>
    <phoneticPr fontId="23"/>
  </si>
  <si>
    <t>うち1年内償還予定</t>
    <rPh sb="3" eb="5">
      <t>ネンナイ</t>
    </rPh>
    <rPh sb="5" eb="7">
      <t>ショウカン</t>
    </rPh>
    <rPh sb="7" eb="9">
      <t>ヨテイ</t>
    </rPh>
    <phoneticPr fontId="15"/>
  </si>
  <si>
    <t>うち共同発行債</t>
    <rPh sb="2" eb="4">
      <t>キョウドウ</t>
    </rPh>
    <rPh sb="4" eb="6">
      <t>ハッコウ</t>
    </rPh>
    <rPh sb="6" eb="7">
      <t>サイ</t>
    </rPh>
    <phoneticPr fontId="15"/>
  </si>
  <si>
    <t>うち住民公募債</t>
    <rPh sb="2" eb="4">
      <t>ジュウミン</t>
    </rPh>
    <rPh sb="4" eb="7">
      <t>コウボサイ</t>
    </rPh>
    <phoneticPr fontId="15"/>
  </si>
  <si>
    <t>【通常分】</t>
    <rPh sb="1" eb="3">
      <t>ツウジョウ</t>
    </rPh>
    <rPh sb="3" eb="4">
      <t>ブン</t>
    </rPh>
    <phoneticPr fontId="18"/>
  </si>
  <si>
    <t>　　一般公共事業</t>
    <rPh sb="2" eb="4">
      <t>イッパン</t>
    </rPh>
    <rPh sb="4" eb="6">
      <t>コウキョウ</t>
    </rPh>
    <rPh sb="6" eb="8">
      <t>ジギョウ</t>
    </rPh>
    <phoneticPr fontId="18"/>
  </si>
  <si>
    <t>　　公営住宅建設</t>
    <rPh sb="2" eb="4">
      <t>コウエイ</t>
    </rPh>
    <rPh sb="4" eb="6">
      <t>ジュウタク</t>
    </rPh>
    <rPh sb="6" eb="8">
      <t>ケンセツ</t>
    </rPh>
    <phoneticPr fontId="18"/>
  </si>
  <si>
    <t>　　災害復旧</t>
    <rPh sb="2" eb="4">
      <t>サイガイ</t>
    </rPh>
    <rPh sb="4" eb="6">
      <t>フッキュウ</t>
    </rPh>
    <phoneticPr fontId="18"/>
  </si>
  <si>
    <t>　　教育・福祉施設</t>
    <rPh sb="2" eb="4">
      <t>キョウイク</t>
    </rPh>
    <rPh sb="5" eb="7">
      <t>フクシ</t>
    </rPh>
    <rPh sb="7" eb="9">
      <t>シセツ</t>
    </rPh>
    <phoneticPr fontId="18"/>
  </si>
  <si>
    <t>　　一般単独事業</t>
    <rPh sb="2" eb="4">
      <t>イッパン</t>
    </rPh>
    <rPh sb="4" eb="6">
      <t>タンドク</t>
    </rPh>
    <rPh sb="6" eb="8">
      <t>ジギョウ</t>
    </rPh>
    <phoneticPr fontId="18"/>
  </si>
  <si>
    <t>　　その他</t>
    <rPh sb="4" eb="5">
      <t>ホカ</t>
    </rPh>
    <phoneticPr fontId="18"/>
  </si>
  <si>
    <t>【特別分】</t>
    <rPh sb="1" eb="3">
      <t>トクベツ</t>
    </rPh>
    <rPh sb="3" eb="4">
      <t>ブン</t>
    </rPh>
    <phoneticPr fontId="18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</si>
  <si>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4"/>
  </si>
  <si>
    <t>　　減税補てん債</t>
    <rPh sb="2" eb="4">
      <t>ゲンゼイ</t>
    </rPh>
    <rPh sb="4" eb="5">
      <t>ホ</t>
    </rPh>
    <rPh sb="7" eb="8">
      <t>サイ</t>
    </rPh>
    <phoneticPr fontId="24"/>
  </si>
  <si>
    <t>　　退職手当債</t>
    <rPh sb="2" eb="4">
      <t>タイショク</t>
    </rPh>
    <rPh sb="4" eb="6">
      <t>テアテ</t>
    </rPh>
    <rPh sb="6" eb="7">
      <t>サイ</t>
    </rPh>
    <phoneticPr fontId="24"/>
  </si>
  <si>
    <t>　　その他</t>
    <rPh sb="4" eb="5">
      <t>タ</t>
    </rPh>
    <phoneticPr fontId="24"/>
  </si>
  <si>
    <t>合計</t>
    <rPh sb="0" eb="2">
      <t>ゴウケイ</t>
    </rPh>
    <phoneticPr fontId="18"/>
  </si>
  <si>
    <t>一般会計等</t>
    <rPh sb="0" eb="4">
      <t>イッパンカイケイ</t>
    </rPh>
    <rPh sb="4" eb="5">
      <t>トウ</t>
    </rPh>
    <phoneticPr fontId="10"/>
  </si>
  <si>
    <t>農集特会</t>
    <rPh sb="0" eb="2">
      <t>ノウシュウ</t>
    </rPh>
    <rPh sb="2" eb="4">
      <t>トッカイ</t>
    </rPh>
    <phoneticPr fontId="10"/>
  </si>
  <si>
    <t>駐車場特会</t>
    <rPh sb="0" eb="3">
      <t>チュウシャジョウ</t>
    </rPh>
    <rPh sb="3" eb="5">
      <t>トッカイ</t>
    </rPh>
    <phoneticPr fontId="10"/>
  </si>
  <si>
    <t>下水道事業会計</t>
    <rPh sb="0" eb="7">
      <t>ゲスイドウジギョウカイケイ</t>
    </rPh>
    <phoneticPr fontId="10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</si>
  <si>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15"/>
  </si>
  <si>
    <t>1.5％以下</t>
    <rPh sb="4" eb="6">
      <t>イカ</t>
    </rPh>
    <phoneticPr fontId="23"/>
  </si>
  <si>
    <t>1.5％超
2.0％以下</t>
    <rPh sb="4" eb="5">
      <t>チョウ</t>
    </rPh>
    <rPh sb="10" eb="12">
      <t>イカ</t>
    </rPh>
    <phoneticPr fontId="23"/>
  </si>
  <si>
    <t>2.0％超
2.5％以下</t>
    <rPh sb="4" eb="5">
      <t>チョウ</t>
    </rPh>
    <rPh sb="10" eb="12">
      <t>イカ</t>
    </rPh>
    <phoneticPr fontId="23"/>
  </si>
  <si>
    <t>2.5％超
3.0％以下</t>
    <rPh sb="4" eb="5">
      <t>チョウ</t>
    </rPh>
    <rPh sb="10" eb="12">
      <t>イカ</t>
    </rPh>
    <phoneticPr fontId="23"/>
  </si>
  <si>
    <t>3.0％超
3.5％以下</t>
    <rPh sb="4" eb="5">
      <t>チョウ</t>
    </rPh>
    <rPh sb="10" eb="12">
      <t>イカ</t>
    </rPh>
    <phoneticPr fontId="23"/>
  </si>
  <si>
    <t>3.5％超
4.0％以下</t>
    <rPh sb="4" eb="5">
      <t>チョウ</t>
    </rPh>
    <rPh sb="10" eb="12">
      <t>イカ</t>
    </rPh>
    <phoneticPr fontId="23"/>
  </si>
  <si>
    <t>4.0％超</t>
    <rPh sb="4" eb="5">
      <t>チョウ</t>
    </rPh>
    <phoneticPr fontId="23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</si>
  <si>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</si>
  <si>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15"/>
  </si>
  <si>
    <t>１年以内</t>
    <rPh sb="1" eb="2">
      <t>ネン</t>
    </rPh>
    <rPh sb="2" eb="4">
      <t>イナイ</t>
    </rPh>
    <phoneticPr fontId="1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</si>
  <si>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</si>
  <si>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</si>
  <si>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</si>
  <si>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1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</si>
  <si>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1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</si>
  <si>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</si>
  <si>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15"/>
  </si>
  <si>
    <t>20年超</t>
    <rPh sb="2" eb="3">
      <t>ネン</t>
    </rPh>
    <rPh sb="3" eb="4">
      <t>チョウ</t>
    </rPh>
    <phoneticPr fontId="1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</si>
  <si>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1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</si>
  <si>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3"/>
  </si>
  <si>
    <t>契約条項の概要</t>
    <rPh sb="0" eb="2">
      <t>ケイヤク</t>
    </rPh>
    <rPh sb="2" eb="4">
      <t>ジョウコウ</t>
    </rPh>
    <rPh sb="5" eb="7">
      <t>ガイヨウ</t>
    </rPh>
    <phoneticPr fontId="23"/>
  </si>
  <si>
    <t>⑤引当金の明細</t>
    <rPh sb="1" eb="4">
      <t>ヒキアテキン</t>
    </rPh>
    <rPh sb="5" eb="7">
      <t>メイサイ</t>
    </rPh>
    <phoneticPr fontId="18"/>
  </si>
  <si>
    <t>区分</t>
    <rPh sb="0" eb="2">
      <t>クブン</t>
    </rPh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</si>
  <si>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</si>
  <si>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本年度増加額</t>
    <rPh sb="0" eb="3">
      <t>ホンネンド</t>
    </rPh>
    <rPh sb="3" eb="5">
      <t>ゾウカ</t>
    </rPh>
    <rPh sb="5" eb="6">
      <t>ガク</t>
    </rPh>
    <phoneticPr fontId="15"/>
  </si>
  <si>
    <t>本年度減少額</t>
    <rPh sb="0" eb="3">
      <t>ホンネンド</t>
    </rPh>
    <rPh sb="3" eb="6">
      <t>ゲンショウガク</t>
    </rPh>
    <phoneticPr fontId="15"/>
  </si>
  <si>
    <t>本年度末残高</t>
    <rPh sb="0" eb="3">
      <t>ホンネンド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</si>
  <si>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8"/>
  </si>
  <si>
    <t>その他</t>
    <rPh sb="2" eb="3">
      <t>タ</t>
    </rPh>
    <phoneticPr fontId="18"/>
  </si>
  <si>
    <t>徴収不能引当金（固定）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phoneticPr fontId="15"/>
  </si>
  <si>
    <t>徴収不能引当金（流動）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phoneticPr fontId="1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</si>
  <si>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15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</si>
  <si>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15"/>
  </si>
  <si>
    <t>賞与等引当金</t>
    <rPh sb="0" eb="3">
      <t>ショウヨトウ</t>
    </rPh>
    <rPh sb="3" eb="5">
      <t>ヒキアテ</t>
    </rPh>
    <rPh sb="5" eb="6">
      <t>キン</t>
    </rPh>
    <phoneticPr fontId="15"/>
  </si>
  <si>
    <t>一般会計等</t>
    <rPh sb="0" eb="4">
      <t>イッパンカイケイ</t>
    </rPh>
    <rPh sb="4" eb="5">
      <t>トウ</t>
    </rPh>
    <phoneticPr fontId="13"/>
  </si>
  <si>
    <t>国民健康保険事業特別会計</t>
  </si>
  <si>
    <t>介護保険事業特別会計</t>
  </si>
  <si>
    <t>後期高齢者医療事業特別会計</t>
  </si>
  <si>
    <t>農業集落排水事業特別会計</t>
  </si>
  <si>
    <t>駐車場事業特別会計</t>
  </si>
  <si>
    <t>下水道事業会計</t>
    <rPh sb="0" eb="3">
      <t>ゲスイドウ</t>
    </rPh>
    <rPh sb="3" eb="5">
      <t>ジギョウ</t>
    </rPh>
    <rPh sb="5" eb="7">
      <t>カイケイ</t>
    </rPh>
    <phoneticPr fontId="1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</si>
  <si>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</si>
  <si>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（１）補助金等の明細</t>
    <rPh sb="3" eb="7">
      <t>ホジョキンナド</t>
    </rPh>
    <rPh sb="8" eb="10">
      <t>メイサイ</t>
    </rPh>
    <phoneticPr fontId="18"/>
  </si>
  <si>
    <t>（単位：百万円）</t>
    <phoneticPr fontId="28"/>
  </si>
  <si>
    <t>区分</t>
    <rPh sb="0" eb="2">
      <t>クブン</t>
    </rPh>
    <phoneticPr fontId="18"/>
  </si>
  <si>
    <t>名称</t>
    <rPh sb="0" eb="2">
      <t>メイショウ</t>
    </rPh>
    <phoneticPr fontId="18"/>
  </si>
  <si>
    <t>相手先</t>
    <rPh sb="0" eb="3">
      <t>アイテサキ</t>
    </rPh>
    <phoneticPr fontId="18"/>
  </si>
  <si>
    <t>金額</t>
    <rPh sb="0" eb="2">
      <t>キンガク</t>
    </rPh>
    <phoneticPr fontId="18"/>
  </si>
  <si>
    <t>支出目的</t>
    <rPh sb="0" eb="2">
      <t>シシュツ</t>
    </rPh>
    <rPh sb="2" eb="4">
      <t>モクテキ</t>
    </rPh>
    <phoneticPr fontId="18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</si>
  <si>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8"/>
  </si>
  <si>
    <t>認定こども園施設整備事業費補助金</t>
  </si>
  <si>
    <t>認定こども園</t>
    <rPh sb="0" eb="2">
      <t>ニンテイ</t>
    </rPh>
    <rPh sb="5" eb="6">
      <t>エン</t>
    </rPh>
    <phoneticPr fontId="15"/>
  </si>
  <si>
    <t>認定こども園整備</t>
    <rPh sb="0" eb="2">
      <t>ニンテイ</t>
    </rPh>
    <rPh sb="5" eb="6">
      <t>エン</t>
    </rPh>
    <rPh sb="6" eb="8">
      <t>セイビ</t>
    </rPh>
    <phoneticPr fontId="15"/>
  </si>
  <si>
    <t>地域密着型サービス施設等整備補助金　外</t>
    <rPh sb="18" eb="19">
      <t>ホカ</t>
    </rPh>
    <phoneticPr fontId="10"/>
  </si>
  <si>
    <t>社会福祉法人</t>
  </si>
  <si>
    <t>介護基盤等整備促進</t>
  </si>
  <si>
    <t>企業立地奨励金　外</t>
    <rPh sb="8" eb="9">
      <t>ホカ</t>
    </rPh>
    <phoneticPr fontId="10"/>
  </si>
  <si>
    <t>民間企業</t>
    <rPh sb="0" eb="2">
      <t>ミンカン</t>
    </rPh>
    <rPh sb="2" eb="4">
      <t>キギョウ</t>
    </rPh>
    <phoneticPr fontId="20"/>
  </si>
  <si>
    <t>企業立地促進</t>
  </si>
  <si>
    <t>多面的機能支払交付金</t>
  </si>
  <si>
    <t>申請保全会　外</t>
    <rPh sb="0" eb="2">
      <t>シンセイ</t>
    </rPh>
    <rPh sb="6" eb="7">
      <t>ホカ</t>
    </rPh>
    <phoneticPr fontId="10"/>
  </si>
  <si>
    <t>用排水施設維持管理費負担金</t>
    <rPh sb="10" eb="13">
      <t>フタンキン</t>
    </rPh>
    <phoneticPr fontId="10"/>
  </si>
  <si>
    <t>住宅改修費補助金</t>
    <rPh sb="5" eb="8">
      <t>ホジョキン</t>
    </rPh>
    <phoneticPr fontId="10"/>
  </si>
  <si>
    <t>市民</t>
    <rPh sb="0" eb="2">
      <t>シミン</t>
    </rPh>
    <phoneticPr fontId="10"/>
  </si>
  <si>
    <t>住宅改修費の給付</t>
    <rPh sb="2" eb="5">
      <t>カイシュウヒ</t>
    </rPh>
    <rPh sb="6" eb="8">
      <t>キュウフ</t>
    </rPh>
    <phoneticPr fontId="10"/>
  </si>
  <si>
    <t>合併処理浄化槽設置整備補助金</t>
  </si>
  <si>
    <t>民間企業、社会福祉法人</t>
    <rPh sb="0" eb="2">
      <t>ミンカン</t>
    </rPh>
    <rPh sb="2" eb="4">
      <t>キギョウ</t>
    </rPh>
    <rPh sb="5" eb="11">
      <t>シャカイフクシホウジン</t>
    </rPh>
    <phoneticPr fontId="15"/>
  </si>
  <si>
    <t>浄化槽の整備</t>
    <rPh sb="0" eb="3">
      <t>ジョウカソウ</t>
    </rPh>
    <rPh sb="4" eb="6">
      <t>セイビ</t>
    </rPh>
    <phoneticPr fontId="15"/>
  </si>
  <si>
    <t>県営かんがい排水事業負担金　外</t>
    <rPh sb="14" eb="15">
      <t>ホカ</t>
    </rPh>
    <phoneticPr fontId="10"/>
  </si>
  <si>
    <t>両総土地改良区　外</t>
    <rPh sb="8" eb="9">
      <t>ホカ</t>
    </rPh>
    <phoneticPr fontId="10"/>
  </si>
  <si>
    <t>用排水施設整備</t>
  </si>
  <si>
    <t>その他</t>
    <rPh sb="2" eb="3">
      <t>タ</t>
    </rPh>
    <phoneticPr fontId="20"/>
  </si>
  <si>
    <t>-</t>
    <phoneticPr fontId="15"/>
  </si>
  <si>
    <t>計</t>
    <rPh sb="0" eb="1">
      <t>ケイ</t>
    </rPh>
    <phoneticPr fontId="18"/>
  </si>
  <si>
    <t>居宅介護サービス給付費　外</t>
    <rPh sb="12" eb="13">
      <t>ホカ</t>
    </rPh>
    <phoneticPr fontId="10"/>
  </si>
  <si>
    <t>千葉県国民健康保険団体連合会　外</t>
    <rPh sb="15" eb="16">
      <t>ホカ</t>
    </rPh>
    <phoneticPr fontId="10"/>
  </si>
  <si>
    <t>介護保険事業保険者負担分</t>
    <rPh sb="0" eb="2">
      <t>カイゴ</t>
    </rPh>
    <rPh sb="2" eb="4">
      <t>ホケン</t>
    </rPh>
    <rPh sb="4" eb="6">
      <t>ジギョウ</t>
    </rPh>
    <rPh sb="6" eb="9">
      <t>ホケンシャ</t>
    </rPh>
    <rPh sb="9" eb="12">
      <t>フタンブン</t>
    </rPh>
    <phoneticPr fontId="20"/>
  </si>
  <si>
    <t>一般被保険者療養給付費　外</t>
    <rPh sb="12" eb="13">
      <t>ホカ</t>
    </rPh>
    <phoneticPr fontId="10"/>
  </si>
  <si>
    <t>千葉県国民健康保険団体連合会</t>
    <phoneticPr fontId="10"/>
  </si>
  <si>
    <t>国民健康保険事業保険者負担分</t>
    <rPh sb="0" eb="2">
      <t>コクミン</t>
    </rPh>
    <rPh sb="2" eb="4">
      <t>ケンコウ</t>
    </rPh>
    <rPh sb="4" eb="6">
      <t>ホケン</t>
    </rPh>
    <rPh sb="6" eb="8">
      <t>ジギョウ</t>
    </rPh>
    <rPh sb="8" eb="11">
      <t>ホケンシャ</t>
    </rPh>
    <rPh sb="11" eb="14">
      <t>フタンブン</t>
    </rPh>
    <phoneticPr fontId="20"/>
  </si>
  <si>
    <t>長生郡市広域市町村圏組合負担金　外</t>
    <rPh sb="16" eb="17">
      <t>ホカ</t>
    </rPh>
    <phoneticPr fontId="10"/>
  </si>
  <si>
    <t>長生郡市広域市町村圏組合</t>
  </si>
  <si>
    <t>消防事業、清掃事業、病院事業等に対する負担金</t>
    <rPh sb="0" eb="2">
      <t>ショウボウ</t>
    </rPh>
    <rPh sb="2" eb="4">
      <t>ジギョウ</t>
    </rPh>
    <rPh sb="5" eb="7">
      <t>セイソウ</t>
    </rPh>
    <rPh sb="7" eb="9">
      <t>ジギョウ</t>
    </rPh>
    <rPh sb="10" eb="12">
      <t>ビョウイン</t>
    </rPh>
    <rPh sb="12" eb="14">
      <t>ジギョウ</t>
    </rPh>
    <rPh sb="14" eb="15">
      <t>トウ</t>
    </rPh>
    <rPh sb="16" eb="17">
      <t>タイ</t>
    </rPh>
    <rPh sb="19" eb="22">
      <t>フタンキン</t>
    </rPh>
    <phoneticPr fontId="20"/>
  </si>
  <si>
    <t>一般被保険者医療給付費分事業費納付金　外</t>
    <rPh sb="19" eb="20">
      <t>ホカ</t>
    </rPh>
    <phoneticPr fontId="10"/>
  </si>
  <si>
    <t>千葉県</t>
    <phoneticPr fontId="10"/>
  </si>
  <si>
    <t>保険料等負担金　外</t>
    <rPh sb="8" eb="9">
      <t>ホカ</t>
    </rPh>
    <phoneticPr fontId="10"/>
  </si>
  <si>
    <t>千葉県後期高齢者医療広域連合</t>
  </si>
  <si>
    <t>後期高齢者医療事業保険者負担分</t>
    <rPh sb="7" eb="9">
      <t>ジギョウ</t>
    </rPh>
    <rPh sb="9" eb="12">
      <t>ホケンシャ</t>
    </rPh>
    <rPh sb="12" eb="15">
      <t>フタンブン</t>
    </rPh>
    <phoneticPr fontId="15"/>
  </si>
  <si>
    <t>子育て世帯への臨時特別給付金</t>
  </si>
  <si>
    <t>市民</t>
    <rPh sb="0" eb="2">
      <t>シミン</t>
    </rPh>
    <phoneticPr fontId="20"/>
  </si>
  <si>
    <t>新型コロナウイルス感染症予防対策</t>
  </si>
  <si>
    <t>療養給付費負担金</t>
  </si>
  <si>
    <t>住民税非課税世帯等に対する臨時特別給付金給付事業</t>
  </si>
  <si>
    <t>高額介護サービス費給付費</t>
  </si>
  <si>
    <t>高額介護サービス費補助</t>
    <rPh sb="9" eb="11">
      <t>ホジョ</t>
    </rPh>
    <phoneticPr fontId="10"/>
  </si>
  <si>
    <t>子育てのための施設等利用給付等事業補助金</t>
  </si>
  <si>
    <t>幼稚園　外</t>
    <rPh sb="0" eb="3">
      <t>ヨウチエン</t>
    </rPh>
    <rPh sb="4" eb="5">
      <t>ホカ</t>
    </rPh>
    <phoneticPr fontId="20"/>
  </si>
  <si>
    <t>子育て推進</t>
    <rPh sb="0" eb="2">
      <t>コソダ</t>
    </rPh>
    <rPh sb="3" eb="5">
      <t>スイシン</t>
    </rPh>
    <phoneticPr fontId="20"/>
  </si>
  <si>
    <t>社会福祉協議会補助金</t>
  </si>
  <si>
    <t>地域福祉推進</t>
    <rPh sb="0" eb="1">
      <t>チ</t>
    </rPh>
    <rPh sb="1" eb="2">
      <t>イキ</t>
    </rPh>
    <rPh sb="2" eb="4">
      <t>フクシ</t>
    </rPh>
    <rPh sb="4" eb="6">
      <t>スイシン</t>
    </rPh>
    <phoneticPr fontId="20"/>
  </si>
  <si>
    <t>私立保育園等運営費補助金</t>
    <rPh sb="11" eb="12">
      <t>キン</t>
    </rPh>
    <phoneticPr fontId="10"/>
  </si>
  <si>
    <t>保育園　外</t>
    <rPh sb="0" eb="3">
      <t>ホイクエン</t>
    </rPh>
    <rPh sb="4" eb="5">
      <t>ホカ</t>
    </rPh>
    <phoneticPr fontId="20"/>
  </si>
  <si>
    <t>一般被保険者高額療養費</t>
  </si>
  <si>
    <t>高額医療費補助</t>
    <rPh sb="2" eb="5">
      <t>イリョウヒ</t>
    </rPh>
    <rPh sb="5" eb="7">
      <t>ホジョ</t>
    </rPh>
    <phoneticPr fontId="10"/>
  </si>
  <si>
    <t>子育て世帯生活支援特別給付金（ひとり親世帯分）給付事業</t>
  </si>
  <si>
    <t>補助金等</t>
    <rPh sb="0" eb="3">
      <t>ホジョキン</t>
    </rPh>
    <rPh sb="3" eb="4">
      <t>トウ</t>
    </rPh>
    <phoneticPr fontId="1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</si>
  <si>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8"/>
  </si>
  <si>
    <t>（１）財源の明細</t>
    <rPh sb="3" eb="5">
      <t>ザイゲン</t>
    </rPh>
    <rPh sb="6" eb="8">
      <t>メイサイ</t>
    </rPh>
    <phoneticPr fontId="18"/>
  </si>
  <si>
    <t>会計</t>
    <rPh sb="0" eb="2">
      <t>カイケイ</t>
    </rPh>
    <phoneticPr fontId="15"/>
  </si>
  <si>
    <t>財源の内容</t>
    <rPh sb="0" eb="2">
      <t>ザイゲン</t>
    </rPh>
    <rPh sb="3" eb="5">
      <t>ナイヨウ</t>
    </rPh>
    <phoneticPr fontId="15"/>
  </si>
  <si>
    <t>金額</t>
    <rPh sb="0" eb="2">
      <t>キンガク</t>
    </rPh>
    <phoneticPr fontId="15"/>
  </si>
  <si>
    <t>一般会計等</t>
    <rPh sb="0" eb="2">
      <t>イッパン</t>
    </rPh>
    <rPh sb="2" eb="4">
      <t>カイケイ</t>
    </rPh>
    <rPh sb="4" eb="5">
      <t>トウ</t>
    </rPh>
    <phoneticPr fontId="15"/>
  </si>
  <si>
    <t>税収等</t>
    <rPh sb="0" eb="2">
      <t>ゼイシュウ</t>
    </rPh>
    <rPh sb="2" eb="3">
      <t>ナド</t>
    </rPh>
    <phoneticPr fontId="15"/>
  </si>
  <si>
    <t>市税</t>
    <phoneticPr fontId="30"/>
  </si>
  <si>
    <t>地方譲与税</t>
    <rPh sb="0" eb="2">
      <t>チホウ</t>
    </rPh>
    <rPh sb="2" eb="4">
      <t>ジョウヨ</t>
    </rPh>
    <rPh sb="4" eb="5">
      <t>ゼイ</t>
    </rPh>
    <phoneticPr fontId="30"/>
  </si>
  <si>
    <t>利子割交付金</t>
    <phoneticPr fontId="30"/>
  </si>
  <si>
    <t>配当割交付金</t>
    <phoneticPr fontId="30"/>
  </si>
  <si>
    <t>株式等譲渡所得割交付金</t>
    <phoneticPr fontId="10"/>
  </si>
  <si>
    <t>法人事業税交付金</t>
    <phoneticPr fontId="10"/>
  </si>
  <si>
    <t>地方消費税交付金</t>
    <phoneticPr fontId="10"/>
  </si>
  <si>
    <t>ゴルフ場利用税交付金</t>
    <phoneticPr fontId="10"/>
  </si>
  <si>
    <t>自動車取得税交付金</t>
    <phoneticPr fontId="10"/>
  </si>
  <si>
    <t>環境性能割交付金</t>
    <phoneticPr fontId="10"/>
  </si>
  <si>
    <t>地方特例交付金</t>
    <phoneticPr fontId="10"/>
  </si>
  <si>
    <t>地方交付税</t>
    <phoneticPr fontId="10"/>
  </si>
  <si>
    <t>交通安全対策特別交付金</t>
    <phoneticPr fontId="10"/>
  </si>
  <si>
    <t>分担金及び負担金</t>
    <phoneticPr fontId="10"/>
  </si>
  <si>
    <t>寄附金</t>
    <phoneticPr fontId="30"/>
  </si>
  <si>
    <t>小計</t>
    <rPh sb="0" eb="2">
      <t>ショウケイ</t>
    </rPh>
    <phoneticPr fontId="1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</si>
  <si>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5"/>
  </si>
  <si>
    <t>資本的
補助金</t>
    <rPh sb="0" eb="3">
      <t>シホンテキ</t>
    </rPh>
    <rPh sb="4" eb="7">
      <t>ホジョキン</t>
    </rPh>
    <phoneticPr fontId="18"/>
  </si>
  <si>
    <t>国庫支出金</t>
    <rPh sb="0" eb="2">
      <t>コッコ</t>
    </rPh>
    <rPh sb="2" eb="5">
      <t>シシュツキン</t>
    </rPh>
    <phoneticPr fontId="15"/>
  </si>
  <si>
    <t>都道府県等支出金</t>
    <rPh sb="0" eb="4">
      <t>トドウフケン</t>
    </rPh>
    <rPh sb="4" eb="5">
      <t>ナド</t>
    </rPh>
    <rPh sb="5" eb="8">
      <t>シシュツキン</t>
    </rPh>
    <phoneticPr fontId="15"/>
  </si>
  <si>
    <t>経常的
補助金</t>
    <rPh sb="0" eb="3">
      <t>ケイジョウテキ</t>
    </rPh>
    <rPh sb="4" eb="7">
      <t>ホジョキン</t>
    </rPh>
    <phoneticPr fontId="18"/>
  </si>
  <si>
    <t>自動仕訳</t>
    <rPh sb="0" eb="2">
      <t>ジドウ</t>
    </rPh>
    <rPh sb="2" eb="4">
      <t>シワケ</t>
    </rPh>
    <phoneticPr fontId="10"/>
  </si>
  <si>
    <t>前年度未収</t>
    <rPh sb="0" eb="3">
      <t>ゼンネンド</t>
    </rPh>
    <rPh sb="3" eb="5">
      <t>ミシュウ</t>
    </rPh>
    <phoneticPr fontId="10"/>
  </si>
  <si>
    <t>当年度未収</t>
    <rPh sb="0" eb="3">
      <t>トウネンド</t>
    </rPh>
    <rPh sb="3" eb="5">
      <t>ミシュウ</t>
    </rPh>
    <phoneticPr fontId="10"/>
  </si>
  <si>
    <t>不能欠損</t>
    <rPh sb="0" eb="2">
      <t>フノウ</t>
    </rPh>
    <rPh sb="2" eb="4">
      <t>ケッソン</t>
    </rPh>
    <phoneticPr fontId="10"/>
  </si>
  <si>
    <t>特別会計</t>
    <rPh sb="0" eb="2">
      <t>トクベツ</t>
    </rPh>
    <rPh sb="2" eb="4">
      <t>カイケイ</t>
    </rPh>
    <phoneticPr fontId="15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</si>
  <si>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31"/>
  </si>
  <si>
    <t>介護保険料</t>
    <rPh sb="0" eb="2">
      <t>カイゴ</t>
    </rPh>
    <rPh sb="2" eb="5">
      <t>ホケンリョウ</t>
    </rPh>
    <phoneticPr fontId="31"/>
  </si>
  <si>
    <t>支払基金交付金</t>
    <rPh sb="0" eb="2">
      <t>シハライ</t>
    </rPh>
    <rPh sb="2" eb="4">
      <t>キキン</t>
    </rPh>
    <rPh sb="4" eb="7">
      <t>コウフキン</t>
    </rPh>
    <phoneticPr fontId="31"/>
  </si>
  <si>
    <t>寄附金</t>
    <rPh sb="0" eb="3">
      <t>キフキン</t>
    </rPh>
    <phoneticPr fontId="31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</si>
  <si>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31"/>
  </si>
  <si>
    <t>農業集落排水事業　受益者負担金</t>
    <rPh sb="0" eb="2">
      <t>ノウギョウ</t>
    </rPh>
    <rPh sb="2" eb="4">
      <t>シュウラク</t>
    </rPh>
    <rPh sb="4" eb="6">
      <t>ハイスイ</t>
    </rPh>
    <rPh sb="6" eb="8">
      <t>ジギョウ</t>
    </rPh>
    <rPh sb="9" eb="12">
      <t>ジュエキシャ</t>
    </rPh>
    <rPh sb="12" eb="14">
      <t>フタン</t>
    </rPh>
    <rPh sb="14" eb="15">
      <t>キン</t>
    </rPh>
    <phoneticPr fontId="31"/>
  </si>
  <si>
    <t>下水道事業会計　長期前受金戻入外</t>
    <rPh sb="0" eb="3">
      <t>ゲスイドウ</t>
    </rPh>
    <rPh sb="3" eb="5">
      <t>ジギョウ</t>
    </rPh>
    <rPh sb="5" eb="7">
      <t>カイケイ</t>
    </rPh>
    <rPh sb="8" eb="13">
      <t>チョウキマエウケキン</t>
    </rPh>
    <rPh sb="13" eb="15">
      <t>モドシイレ</t>
    </rPh>
    <rPh sb="15" eb="16">
      <t>ホカ</t>
    </rPh>
    <phoneticPr fontId="31"/>
  </si>
  <si>
    <t>国保特会</t>
    <rPh sb="0" eb="2">
      <t>コクホ</t>
    </rPh>
    <rPh sb="2" eb="4">
      <t>トッカイ</t>
    </rPh>
    <phoneticPr fontId="10"/>
  </si>
  <si>
    <t>介護特会</t>
    <rPh sb="0" eb="2">
      <t>カイゴ</t>
    </rPh>
    <rPh sb="2" eb="4">
      <t>トッカイ</t>
    </rPh>
    <phoneticPr fontId="10"/>
  </si>
  <si>
    <t>農集特会</t>
    <phoneticPr fontId="10"/>
  </si>
  <si>
    <t>下水道事業</t>
    <rPh sb="0" eb="3">
      <t>ゲスイドウ</t>
    </rPh>
    <rPh sb="3" eb="5">
      <t>ジギョウ</t>
    </rPh>
    <phoneticPr fontId="10"/>
  </si>
  <si>
    <t>合計</t>
    <rPh sb="0" eb="2">
      <t>ゴウケイ</t>
    </rPh>
    <phoneticPr fontId="31"/>
  </si>
  <si>
    <t>税収等</t>
    <rPh sb="0" eb="3">
      <t>ゼイシュウトウ</t>
    </rPh>
    <phoneticPr fontId="31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</si>
  <si>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31"/>
  </si>
  <si>
    <t>（２）財源情報の明細</t>
    <rPh sb="3" eb="5">
      <t>ザイゲン</t>
    </rPh>
    <rPh sb="5" eb="7">
      <t>ジョウホウ</t>
    </rPh>
    <rPh sb="8" eb="10">
      <t>メイサイ</t>
    </rPh>
    <phoneticPr fontId="18"/>
  </si>
  <si>
    <t>内訳</t>
    <rPh sb="0" eb="2">
      <t>ウチワケ</t>
    </rPh>
    <phoneticPr fontId="18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</si>
  <si>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8"/>
  </si>
  <si>
    <t>地方債</t>
    <rPh sb="0" eb="3">
      <t>チホウサイ</t>
    </rPh>
    <phoneticPr fontId="18"/>
  </si>
  <si>
    <t>税収等</t>
    <rPh sb="0" eb="3">
      <t>ゼイシュウナド</t>
    </rPh>
    <phoneticPr fontId="18"/>
  </si>
  <si>
    <t>その他</t>
    <rPh sb="2" eb="3">
      <t>ホカ</t>
    </rPh>
    <phoneticPr fontId="18"/>
  </si>
  <si>
    <t>純行政コスト</t>
    <rPh sb="0" eb="1">
      <t>ジュン</t>
    </rPh>
    <rPh sb="1" eb="3">
      <t>ギョウセイ</t>
    </rPh>
    <phoneticPr fontId="18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</si>
  <si>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8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</si>
  <si>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8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</si>
  <si>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8"/>
  </si>
  <si>
    <t>（１）資金の明細</t>
    <rPh sb="3" eb="5">
      <t>シキン</t>
    </rPh>
    <rPh sb="6" eb="8">
      <t>メイサイ</t>
    </rPh>
    <phoneticPr fontId="18"/>
  </si>
  <si>
    <t>現金</t>
    <rPh sb="0" eb="2">
      <t>ゲンキン</t>
    </rPh>
    <phoneticPr fontId="15"/>
  </si>
  <si>
    <t>要求払預金</t>
    <rPh sb="0" eb="2">
      <t>ヨウキュウ</t>
    </rPh>
    <rPh sb="2" eb="3">
      <t>ハラ</t>
    </rPh>
    <rPh sb="3" eb="5">
      <t>ヨキン</t>
    </rPh>
    <phoneticPr fontId="15"/>
  </si>
  <si>
    <t>定期預金</t>
    <rPh sb="0" eb="2">
      <t>テイキ</t>
    </rPh>
    <rPh sb="2" eb="4">
      <t>ヨキン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</si>
</sst>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,,;&quot;△ &quot;#,##0,,;&quot;-&quot;"/>
    <numFmt numFmtId="177" formatCode="#,##0;&quot;△ &quot;#,##0"/>
    <numFmt numFmtId="178" formatCode="#,##0;\-#,##0;\-"/>
    <numFmt numFmtId="179" formatCode="0.0%"/>
    <numFmt numFmtId="180" formatCode="#,##0,;\-#,##0,;&quot;-&quot;"/>
    <numFmt numFmtId="181" formatCode="0.000"/>
  </numFmts>
  <fonts count="34" x14ac:knownFonts="1">
    <font>
      <sz val="11"/>
      <color theme="1"/>
      <name val="游ゴシック"/>
      <family val="2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scheme val="minor"/>
    </font>
    <font>
      <sz val="18"/>
      <color theme="1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6"/>
      <name val="ＭＳ Ｐ明朝"/>
      <family val="2"/>
      <charset val="128"/>
    </font>
    <font>
      <sz val="5"/>
      <color theme="1"/>
      <name val="ＭＳ Ｐゴシック"/>
      <family val="3"/>
      <charset val="128"/>
    </font>
    <font>
      <sz val="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0" borderId="0"/>
  </cellStyleXfs>
  <cellXfs count="29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/>
    <xf numFmtId="3" fontId="1" fillId="0" borderId="1" xfId="0" applyNumberFormat="1" applyFont="1" applyBorder="1" applyAlignment="1">
      <alignment horizontal="right"/>
    </xf>
    <xf numFmtId="0" fontId="2" fillId="0" borderId="3" xfId="0" applyFont="1" applyBorder="1"/>
    <xf numFmtId="3" fontId="1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2" fillId="0" borderId="0" xfId="0" applyFont="1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0" xfId="3">
      <alignment vertical="center"/>
    </xf>
    <xf numFmtId="0" fontId="12" fillId="0" borderId="0" xfId="3" applyFont="1" applyAlignment="1">
      <alignment horizontal="center" vertical="center"/>
    </xf>
    <xf numFmtId="0" fontId="9" fillId="0" borderId="6" xfId="3" applyFont="1" applyBorder="1">
      <alignment vertical="center"/>
    </xf>
    <xf numFmtId="0" fontId="13" fillId="0" borderId="6" xfId="3" applyFont="1" applyBorder="1">
      <alignment vertical="center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4" fillId="0" borderId="7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 wrapText="1"/>
    </xf>
    <xf numFmtId="0" fontId="14" fillId="0" borderId="9" xfId="3" applyFont="1" applyBorder="1" applyAlignment="1">
      <alignment horizontal="center" vertical="center"/>
    </xf>
    <xf numFmtId="176" fontId="14" fillId="0" borderId="7" xfId="4" applyNumberFormat="1" applyFont="1" applyFill="1" applyBorder="1" applyAlignment="1">
      <alignment horizontal="right" vertical="center" wrapText="1"/>
    </xf>
    <xf numFmtId="176" fontId="14" fillId="0" borderId="7" xfId="4" applyNumberFormat="1" applyFont="1" applyFill="1" applyBorder="1" applyAlignment="1">
      <alignment horizontal="right" vertical="center"/>
    </xf>
    <xf numFmtId="177" fontId="14" fillId="0" borderId="9" xfId="3" applyNumberFormat="1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 wrapText="1"/>
    </xf>
    <xf numFmtId="0" fontId="14" fillId="0" borderId="0" xfId="3" applyFont="1" applyAlignment="1">
      <alignment horizontal="left" vertical="center"/>
    </xf>
    <xf numFmtId="0" fontId="14" fillId="0" borderId="0" xfId="3" applyFont="1">
      <alignment vertical="center"/>
    </xf>
    <xf numFmtId="176" fontId="14" fillId="0" borderId="7" xfId="4" applyNumberFormat="1" applyFont="1" applyBorder="1" applyAlignment="1">
      <alignment horizontal="right" vertical="center"/>
    </xf>
    <xf numFmtId="176" fontId="14" fillId="0" borderId="1" xfId="4" applyNumberFormat="1" applyFont="1" applyBorder="1" applyAlignment="1">
      <alignment vertical="center"/>
    </xf>
    <xf numFmtId="177" fontId="14" fillId="0" borderId="0" xfId="4" applyNumberFormat="1" applyFont="1" applyFill="1" applyBorder="1" applyAlignment="1">
      <alignment vertical="center"/>
    </xf>
    <xf numFmtId="176" fontId="14" fillId="0" borderId="1" xfId="4" applyNumberFormat="1" applyFont="1" applyBorder="1" applyAlignment="1">
      <alignment horizontal="right" vertical="center" wrapText="1"/>
    </xf>
    <xf numFmtId="0" fontId="17" fillId="0" borderId="0" xfId="3" applyFont="1">
      <alignment vertical="center"/>
    </xf>
    <xf numFmtId="0" fontId="9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0" fontId="14" fillId="0" borderId="1" xfId="3" applyFont="1" applyBorder="1" applyAlignment="1">
      <alignment horizontal="center" vertical="center"/>
    </xf>
    <xf numFmtId="0" fontId="14" fillId="0" borderId="1" xfId="3" applyFont="1" applyBorder="1">
      <alignment vertical="center"/>
    </xf>
    <xf numFmtId="176" fontId="14" fillId="0" borderId="1" xfId="4" applyNumberFormat="1" applyFont="1" applyFill="1" applyBorder="1">
      <alignment vertical="center"/>
    </xf>
    <xf numFmtId="10" fontId="14" fillId="0" borderId="1" xfId="5" applyNumberFormat="1" applyFont="1" applyFill="1" applyBorder="1">
      <alignment vertical="center"/>
    </xf>
    <xf numFmtId="176" fontId="14" fillId="0" borderId="1" xfId="3" applyNumberFormat="1" applyFont="1" applyBorder="1" applyAlignment="1">
      <alignment horizontal="right" vertical="center"/>
    </xf>
    <xf numFmtId="0" fontId="14" fillId="0" borderId="1" xfId="3" applyFont="1" applyBorder="1" applyAlignment="1">
      <alignment horizontal="right" vertical="center"/>
    </xf>
    <xf numFmtId="176" fontId="14" fillId="0" borderId="1" xfId="4" applyNumberFormat="1" applyFont="1" applyBorder="1">
      <alignment vertical="center"/>
    </xf>
    <xf numFmtId="178" fontId="14" fillId="0" borderId="1" xfId="3" applyNumberFormat="1" applyFont="1" applyBorder="1" applyAlignment="1">
      <alignment horizontal="right" vertical="center"/>
    </xf>
    <xf numFmtId="38" fontId="8" fillId="0" borderId="0" xfId="3" applyNumberFormat="1">
      <alignment vertical="center"/>
    </xf>
    <xf numFmtId="38" fontId="0" fillId="0" borderId="0" xfId="4" applyFont="1">
      <alignment vertical="center"/>
    </xf>
    <xf numFmtId="0" fontId="2" fillId="0" borderId="0" xfId="3" applyFont="1" applyAlignment="1">
      <alignment horizontal="left" vertical="center"/>
    </xf>
    <xf numFmtId="38" fontId="4" fillId="0" borderId="0" xfId="4" applyFont="1" applyFill="1" applyBorder="1" applyAlignment="1">
      <alignment vertical="center"/>
    </xf>
    <xf numFmtId="38" fontId="2" fillId="0" borderId="0" xfId="4" applyFont="1" applyFill="1" applyBorder="1" applyAlignment="1">
      <alignment horizontal="right" vertical="center"/>
    </xf>
    <xf numFmtId="0" fontId="16" fillId="0" borderId="1" xfId="3" applyFont="1" applyBorder="1" applyAlignment="1">
      <alignment horizontal="left" vertical="center"/>
    </xf>
    <xf numFmtId="176" fontId="16" fillId="0" borderId="10" xfId="4" applyNumberFormat="1" applyFont="1" applyBorder="1" applyAlignment="1">
      <alignment horizontal="right" vertical="center"/>
    </xf>
    <xf numFmtId="176" fontId="16" fillId="0" borderId="10" xfId="4" applyNumberFormat="1" applyFont="1" applyFill="1" applyBorder="1" applyAlignment="1">
      <alignment horizontal="right" vertical="center"/>
    </xf>
    <xf numFmtId="176" fontId="16" fillId="0" borderId="1" xfId="4" applyNumberFormat="1" applyFont="1" applyFill="1" applyBorder="1" applyAlignment="1">
      <alignment horizontal="right" vertical="center"/>
    </xf>
    <xf numFmtId="38" fontId="14" fillId="0" borderId="0" xfId="3" applyNumberFormat="1" applyFont="1">
      <alignment vertical="center"/>
    </xf>
    <xf numFmtId="0" fontId="16" fillId="0" borderId="11" xfId="3" applyFont="1" applyBorder="1" applyAlignment="1">
      <alignment horizontal="left" vertical="center"/>
    </xf>
    <xf numFmtId="0" fontId="16" fillId="0" borderId="1" xfId="3" applyFont="1" applyBorder="1" applyAlignment="1">
      <alignment horizontal="center" vertical="center"/>
    </xf>
    <xf numFmtId="0" fontId="16" fillId="0" borderId="3" xfId="3" applyFont="1" applyBorder="1" applyAlignment="1">
      <alignment horizontal="left" vertical="center"/>
    </xf>
    <xf numFmtId="38" fontId="14" fillId="0" borderId="3" xfId="4" applyFont="1" applyBorder="1">
      <alignment vertical="center"/>
    </xf>
    <xf numFmtId="38" fontId="14" fillId="0" borderId="0" xfId="4" applyFont="1" applyBorder="1">
      <alignment vertical="center"/>
    </xf>
    <xf numFmtId="38" fontId="21" fillId="0" borderId="0" xfId="4" applyFont="1">
      <alignment vertical="center"/>
    </xf>
    <xf numFmtId="38" fontId="4" fillId="0" borderId="0" xfId="4" applyFont="1">
      <alignment vertical="center"/>
    </xf>
    <xf numFmtId="0" fontId="1" fillId="0" borderId="6" xfId="3" applyFont="1" applyBorder="1" applyAlignment="1">
      <alignment horizontal="left" vertical="center"/>
    </xf>
    <xf numFmtId="38" fontId="1" fillId="0" borderId="6" xfId="4" applyFont="1" applyBorder="1" applyAlignment="1">
      <alignment horizontal="right" vertical="center"/>
    </xf>
    <xf numFmtId="0" fontId="22" fillId="0" borderId="0" xfId="3" applyFont="1" applyAlignment="1">
      <alignment horizontal="center" vertical="center"/>
    </xf>
    <xf numFmtId="38" fontId="19" fillId="0" borderId="1" xfId="4" applyFont="1" applyBorder="1" applyAlignment="1">
      <alignment horizontal="center" vertical="center" wrapText="1"/>
    </xf>
    <xf numFmtId="0" fontId="16" fillId="0" borderId="1" xfId="3" applyFont="1" applyBorder="1">
      <alignment vertical="center"/>
    </xf>
    <xf numFmtId="176" fontId="16" fillId="0" borderId="1" xfId="4" applyNumberFormat="1" applyFont="1" applyBorder="1">
      <alignment vertical="center"/>
    </xf>
    <xf numFmtId="0" fontId="2" fillId="0" borderId="3" xfId="3" applyFont="1" applyBorder="1">
      <alignment vertical="center"/>
    </xf>
    <xf numFmtId="38" fontId="4" fillId="0" borderId="3" xfId="4" applyFont="1" applyBorder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17" fillId="0" borderId="0" xfId="3" applyFont="1" applyAlignment="1">
      <alignment horizontal="center" vertical="center"/>
    </xf>
    <xf numFmtId="38" fontId="4" fillId="0" borderId="0" xfId="4" applyFont="1" applyBorder="1" applyAlignment="1">
      <alignment horizontal="left" vertical="center"/>
    </xf>
    <xf numFmtId="38" fontId="22" fillId="0" borderId="0" xfId="4" applyFont="1" applyBorder="1" applyAlignment="1">
      <alignment horizontal="center" vertical="center"/>
    </xf>
    <xf numFmtId="38" fontId="1" fillId="0" borderId="0" xfId="4" applyFont="1" applyBorder="1" applyAlignment="1">
      <alignment horizontal="right" vertical="center"/>
    </xf>
    <xf numFmtId="0" fontId="16" fillId="0" borderId="1" xfId="3" applyFont="1" applyBorder="1" applyAlignment="1">
      <alignment horizontal="center" vertical="center" wrapText="1"/>
    </xf>
    <xf numFmtId="38" fontId="16" fillId="0" borderId="1" xfId="4" applyFont="1" applyBorder="1" applyAlignment="1">
      <alignment horizontal="center" vertical="center" wrapText="1"/>
    </xf>
    <xf numFmtId="0" fontId="16" fillId="0" borderId="0" xfId="3" applyFont="1">
      <alignment vertical="center"/>
    </xf>
    <xf numFmtId="0" fontId="16" fillId="0" borderId="11" xfId="3" applyFont="1" applyBorder="1">
      <alignment vertical="center"/>
    </xf>
    <xf numFmtId="178" fontId="16" fillId="0" borderId="1" xfId="3" applyNumberFormat="1" applyFont="1" applyBorder="1" applyAlignment="1">
      <alignment horizontal="right" vertical="center"/>
    </xf>
    <xf numFmtId="0" fontId="16" fillId="0" borderId="13" xfId="3" applyFont="1" applyBorder="1" applyAlignment="1">
      <alignment horizontal="center" vertical="center"/>
    </xf>
    <xf numFmtId="178" fontId="16" fillId="0" borderId="13" xfId="3" applyNumberFormat="1" applyFont="1" applyBorder="1" applyAlignment="1">
      <alignment horizontal="right" vertical="center"/>
    </xf>
    <xf numFmtId="0" fontId="16" fillId="0" borderId="2" xfId="3" applyFont="1" applyBorder="1">
      <alignment vertical="center"/>
    </xf>
    <xf numFmtId="178" fontId="16" fillId="0" borderId="2" xfId="4" applyNumberFormat="1" applyFont="1" applyBorder="1">
      <alignment vertical="center"/>
    </xf>
    <xf numFmtId="176" fontId="16" fillId="0" borderId="1" xfId="3" applyNumberFormat="1" applyFont="1" applyBorder="1" applyAlignment="1">
      <alignment horizontal="right" vertical="center"/>
    </xf>
    <xf numFmtId="176" fontId="16" fillId="0" borderId="1" xfId="4" applyNumberFormat="1" applyFont="1" applyFill="1" applyBorder="1">
      <alignment vertical="center"/>
    </xf>
    <xf numFmtId="178" fontId="14" fillId="0" borderId="0" xfId="3" applyNumberFormat="1" applyFont="1">
      <alignment vertical="center"/>
    </xf>
    <xf numFmtId="176" fontId="16" fillId="0" borderId="11" xfId="4" applyNumberFormat="1" applyFont="1" applyBorder="1">
      <alignment vertical="center"/>
    </xf>
    <xf numFmtId="176" fontId="16" fillId="0" borderId="13" xfId="4" applyNumberFormat="1" applyFont="1" applyBorder="1">
      <alignment vertical="center"/>
    </xf>
    <xf numFmtId="0" fontId="16" fillId="0" borderId="12" xfId="3" applyFont="1" applyBorder="1" applyAlignment="1">
      <alignment horizontal="center" vertical="center"/>
    </xf>
    <xf numFmtId="176" fontId="16" fillId="0" borderId="12" xfId="4" applyNumberFormat="1" applyFont="1" applyBorder="1">
      <alignment vertical="center"/>
    </xf>
    <xf numFmtId="38" fontId="17" fillId="0" borderId="0" xfId="4" applyFont="1" applyBorder="1" applyAlignment="1">
      <alignment horizontal="center" vertical="center"/>
    </xf>
    <xf numFmtId="179" fontId="4" fillId="0" borderId="0" xfId="2" applyNumberFormat="1" applyFont="1" applyBorder="1" applyAlignment="1">
      <alignment vertical="center"/>
    </xf>
    <xf numFmtId="38" fontId="4" fillId="0" borderId="0" xfId="4" applyFont="1" applyBorder="1">
      <alignment vertical="center"/>
    </xf>
    <xf numFmtId="179" fontId="4" fillId="0" borderId="0" xfId="2" applyNumberFormat="1" applyFont="1" applyBorder="1">
      <alignment vertical="center"/>
    </xf>
    <xf numFmtId="38" fontId="1" fillId="0" borderId="0" xfId="4" applyFont="1">
      <alignment vertical="center"/>
    </xf>
    <xf numFmtId="0" fontId="1" fillId="0" borderId="0" xfId="3" applyFont="1">
      <alignment vertical="center"/>
    </xf>
    <xf numFmtId="38" fontId="1" fillId="0" borderId="0" xfId="4" applyFont="1" applyBorder="1">
      <alignment vertical="center"/>
    </xf>
    <xf numFmtId="38" fontId="1" fillId="0" borderId="0" xfId="4" applyFont="1" applyBorder="1" applyAlignment="1">
      <alignment horizontal="right"/>
    </xf>
    <xf numFmtId="38" fontId="14" fillId="3" borderId="14" xfId="4" applyFont="1" applyFill="1" applyBorder="1" applyAlignment="1">
      <alignment horizontal="center" vertical="center" wrapText="1"/>
    </xf>
    <xf numFmtId="38" fontId="14" fillId="3" borderId="15" xfId="4" applyFont="1" applyFill="1" applyBorder="1" applyAlignment="1">
      <alignment horizontal="center" vertical="center" wrapText="1"/>
    </xf>
    <xf numFmtId="38" fontId="14" fillId="3" borderId="8" xfId="4" applyFont="1" applyFill="1" applyBorder="1" applyAlignment="1">
      <alignment horizontal="center" vertical="center" wrapText="1"/>
    </xf>
    <xf numFmtId="38" fontId="1" fillId="3" borderId="16" xfId="4" applyFont="1" applyFill="1" applyBorder="1" applyAlignment="1">
      <alignment horizontal="center" vertical="center"/>
    </xf>
    <xf numFmtId="38" fontId="1" fillId="3" borderId="18" xfId="4" applyFont="1" applyFill="1" applyBorder="1" applyAlignment="1">
      <alignment horizontal="center" vertical="center"/>
    </xf>
    <xf numFmtId="0" fontId="1" fillId="0" borderId="1" xfId="3" applyFont="1" applyBorder="1">
      <alignment vertical="center"/>
    </xf>
    <xf numFmtId="176" fontId="1" fillId="0" borderId="1" xfId="4" applyNumberFormat="1" applyFont="1" applyBorder="1" applyAlignment="1">
      <alignment horizontal="right" vertical="center"/>
    </xf>
    <xf numFmtId="176" fontId="1" fillId="0" borderId="19" xfId="4" applyNumberFormat="1" applyFont="1" applyBorder="1" applyAlignment="1">
      <alignment horizontal="right" vertical="center"/>
    </xf>
    <xf numFmtId="176" fontId="1" fillId="0" borderId="8" xfId="4" applyNumberFormat="1" applyFont="1" applyBorder="1" applyAlignment="1">
      <alignment horizontal="right" vertical="center"/>
    </xf>
    <xf numFmtId="0" fontId="1" fillId="0" borderId="1" xfId="3" applyFont="1" applyBorder="1" applyAlignment="1">
      <alignment horizontal="center" vertical="center"/>
    </xf>
    <xf numFmtId="38" fontId="2" fillId="0" borderId="0" xfId="4" applyFont="1">
      <alignment vertical="center"/>
    </xf>
    <xf numFmtId="178" fontId="1" fillId="0" borderId="1" xfId="4" applyNumberFormat="1" applyFont="1" applyBorder="1" applyAlignment="1">
      <alignment horizontal="right" vertical="center"/>
    </xf>
    <xf numFmtId="178" fontId="1" fillId="0" borderId="19" xfId="4" applyNumberFormat="1" applyFont="1" applyBorder="1" applyAlignment="1">
      <alignment horizontal="right" vertical="center"/>
    </xf>
    <xf numFmtId="178" fontId="1" fillId="0" borderId="8" xfId="4" applyNumberFormat="1" applyFont="1" applyBorder="1" applyAlignment="1">
      <alignment horizontal="right" vertical="center"/>
    </xf>
    <xf numFmtId="38" fontId="14" fillId="0" borderId="0" xfId="4" applyFont="1" applyAlignment="1">
      <alignment horizontal="right" vertical="center"/>
    </xf>
    <xf numFmtId="0" fontId="25" fillId="0" borderId="0" xfId="3" applyFont="1">
      <alignment vertical="center"/>
    </xf>
    <xf numFmtId="0" fontId="26" fillId="0" borderId="0" xfId="3" applyFont="1">
      <alignment vertical="center"/>
    </xf>
    <xf numFmtId="0" fontId="25" fillId="0" borderId="0" xfId="3" applyFont="1" applyAlignment="1">
      <alignment horizontal="right" vertical="center"/>
    </xf>
    <xf numFmtId="0" fontId="27" fillId="0" borderId="0" xfId="3" applyFont="1" applyAlignment="1">
      <alignment horizontal="right" vertical="center"/>
    </xf>
    <xf numFmtId="176" fontId="27" fillId="0" borderId="19" xfId="4" applyNumberFormat="1" applyFont="1" applyBorder="1" applyAlignment="1">
      <alignment horizontal="right" vertical="center" wrapText="1"/>
    </xf>
    <xf numFmtId="176" fontId="27" fillId="0" borderId="7" xfId="4" applyNumberFormat="1" applyFont="1" applyBorder="1" applyAlignment="1">
      <alignment horizontal="right" vertical="center" wrapText="1"/>
    </xf>
    <xf numFmtId="176" fontId="27" fillId="0" borderId="1" xfId="4" applyNumberFormat="1" applyFont="1" applyBorder="1" applyAlignment="1">
      <alignment horizontal="right" vertical="center" wrapText="1"/>
    </xf>
    <xf numFmtId="179" fontId="27" fillId="0" borderId="8" xfId="4" applyNumberFormat="1" applyFont="1" applyBorder="1" applyAlignment="1">
      <alignment horizontal="right" vertical="center"/>
    </xf>
    <xf numFmtId="180" fontId="25" fillId="0" borderId="9" xfId="4" applyNumberFormat="1" applyFont="1" applyBorder="1" applyAlignment="1">
      <alignment vertical="center"/>
    </xf>
    <xf numFmtId="38" fontId="25" fillId="0" borderId="7" xfId="4" applyFont="1" applyBorder="1" applyAlignment="1">
      <alignment horizontal="center" vertical="center"/>
    </xf>
    <xf numFmtId="0" fontId="19" fillId="0" borderId="0" xfId="3" applyFont="1">
      <alignment vertical="center"/>
    </xf>
    <xf numFmtId="38" fontId="27" fillId="0" borderId="19" xfId="4" applyFont="1" applyBorder="1" applyAlignment="1">
      <alignment horizontal="right" vertical="center" wrapText="1"/>
    </xf>
    <xf numFmtId="38" fontId="27" fillId="0" borderId="7" xfId="4" applyFont="1" applyBorder="1" applyAlignment="1">
      <alignment horizontal="right" vertical="center" wrapText="1"/>
    </xf>
    <xf numFmtId="38" fontId="27" fillId="0" borderId="1" xfId="4" applyFont="1" applyBorder="1" applyAlignment="1">
      <alignment horizontal="right" vertical="center" wrapText="1"/>
    </xf>
    <xf numFmtId="38" fontId="27" fillId="0" borderId="1" xfId="4" applyFont="1" applyBorder="1" applyAlignment="1">
      <alignment horizontal="right" vertical="center"/>
    </xf>
    <xf numFmtId="38" fontId="27" fillId="0" borderId="0" xfId="1" applyFont="1" applyAlignment="1">
      <alignment vertical="center"/>
    </xf>
    <xf numFmtId="38" fontId="25" fillId="0" borderId="0" xfId="3" applyNumberFormat="1" applyFont="1">
      <alignment vertical="center"/>
    </xf>
    <xf numFmtId="38" fontId="16" fillId="0" borderId="0" xfId="1" applyFont="1">
      <alignment vertical="center"/>
    </xf>
    <xf numFmtId="0" fontId="2" fillId="0" borderId="0" xfId="3" applyFont="1">
      <alignment vertical="center"/>
    </xf>
    <xf numFmtId="0" fontId="2" fillId="0" borderId="0" xfId="3" applyFont="1" applyAlignment="1">
      <alignment horizontal="right" vertical="center"/>
    </xf>
    <xf numFmtId="176" fontId="16" fillId="0" borderId="1" xfId="4" applyNumberFormat="1" applyFont="1" applyBorder="1" applyAlignment="1">
      <alignment horizontal="right" vertical="center"/>
    </xf>
    <xf numFmtId="176" fontId="2" fillId="0" borderId="1" xfId="4" applyNumberFormat="1" applyFont="1" applyBorder="1" applyAlignment="1">
      <alignment horizontal="right" vertical="center"/>
    </xf>
    <xf numFmtId="178" fontId="16" fillId="0" borderId="1" xfId="4" applyNumberFormat="1" applyFont="1" applyBorder="1" applyAlignment="1">
      <alignment horizontal="right" vertical="center"/>
    </xf>
    <xf numFmtId="38" fontId="16" fillId="0" borderId="0" xfId="1" applyFont="1" applyFill="1">
      <alignment vertical="center"/>
    </xf>
    <xf numFmtId="0" fontId="8" fillId="0" borderId="0" xfId="3" applyAlignment="1">
      <alignment horizontal="left" vertical="center" wrapText="1"/>
    </xf>
    <xf numFmtId="38" fontId="4" fillId="0" borderId="0" xfId="4" applyFont="1" applyAlignment="1">
      <alignment vertical="center"/>
    </xf>
    <xf numFmtId="38" fontId="4" fillId="0" borderId="0" xfId="4" applyFont="1" applyBorder="1" applyAlignment="1">
      <alignment vertical="center"/>
    </xf>
    <xf numFmtId="0" fontId="1" fillId="0" borderId="0" xfId="3" applyFont="1" applyAlignment="1">
      <alignment horizontal="left" vertical="center" wrapText="1"/>
    </xf>
    <xf numFmtId="0" fontId="2" fillId="0" borderId="6" xfId="3" applyFont="1" applyBorder="1" applyAlignment="1">
      <alignment horizontal="right" vertical="center" wrapText="1"/>
    </xf>
    <xf numFmtId="0" fontId="2" fillId="0" borderId="1" xfId="3" applyFont="1" applyBorder="1" applyAlignment="1">
      <alignment horizontal="center" vertical="center" wrapText="1"/>
    </xf>
    <xf numFmtId="38" fontId="2" fillId="0" borderId="1" xfId="4" applyFont="1" applyBorder="1" applyAlignment="1">
      <alignment horizontal="center" vertical="center" wrapText="1"/>
    </xf>
    <xf numFmtId="0" fontId="2" fillId="0" borderId="1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176" fontId="2" fillId="0" borderId="7" xfId="4" applyNumberFormat="1" applyFont="1" applyBorder="1" applyAlignment="1">
      <alignment vertical="center"/>
    </xf>
    <xf numFmtId="0" fontId="2" fillId="0" borderId="18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8" xfId="3" applyFont="1" applyBorder="1" applyAlignment="1">
      <alignment horizontal="center" vertical="center" wrapText="1"/>
    </xf>
    <xf numFmtId="0" fontId="2" fillId="0" borderId="26" xfId="3" applyFont="1" applyBorder="1" applyAlignment="1">
      <alignment horizontal="left" vertical="center" wrapText="1"/>
    </xf>
    <xf numFmtId="0" fontId="2" fillId="0" borderId="27" xfId="3" applyFont="1" applyBorder="1" applyAlignment="1">
      <alignment horizontal="left" vertical="center" wrapText="1"/>
    </xf>
    <xf numFmtId="176" fontId="2" fillId="0" borderId="7" xfId="4" applyNumberFormat="1" applyFont="1" applyFill="1" applyBorder="1" applyAlignment="1">
      <alignment vertical="center"/>
    </xf>
    <xf numFmtId="0" fontId="2" fillId="0" borderId="6" xfId="3" applyFont="1" applyBorder="1" applyAlignment="1">
      <alignment horizontal="left" vertical="center" wrapText="1"/>
    </xf>
    <xf numFmtId="0" fontId="2" fillId="0" borderId="6" xfId="3" applyFont="1" applyBorder="1" applyAlignment="1">
      <alignment horizontal="center" vertical="center" wrapText="1"/>
    </xf>
    <xf numFmtId="38" fontId="14" fillId="0" borderId="0" xfId="1" applyFont="1">
      <alignment vertical="center"/>
    </xf>
    <xf numFmtId="0" fontId="29" fillId="0" borderId="0" xfId="3" applyFont="1" applyAlignment="1">
      <alignment horizontal="left"/>
    </xf>
    <xf numFmtId="0" fontId="29" fillId="0" borderId="0" xfId="3" applyFont="1" applyAlignment="1">
      <alignment horizontal="right"/>
    </xf>
    <xf numFmtId="0" fontId="19" fillId="0" borderId="1" xfId="6" applyFont="1" applyBorder="1" applyAlignment="1">
      <alignment horizontal="center" vertical="center"/>
    </xf>
    <xf numFmtId="0" fontId="19" fillId="0" borderId="1" xfId="6" applyFont="1" applyBorder="1" applyAlignment="1">
      <alignment horizontal="centerContinuous" vertical="center" wrapText="1"/>
    </xf>
    <xf numFmtId="0" fontId="19" fillId="0" borderId="1" xfId="6" applyFont="1" applyBorder="1" applyAlignment="1">
      <alignment horizontal="center" vertical="center" wrapText="1"/>
    </xf>
    <xf numFmtId="176" fontId="19" fillId="0" borderId="1" xfId="4" applyNumberFormat="1" applyFont="1" applyBorder="1" applyAlignment="1">
      <alignment vertical="center"/>
    </xf>
    <xf numFmtId="38" fontId="19" fillId="0" borderId="0" xfId="1" applyFont="1">
      <alignment vertical="center"/>
    </xf>
    <xf numFmtId="0" fontId="19" fillId="0" borderId="8" xfId="6" applyFont="1" applyBorder="1" applyAlignment="1">
      <alignment vertical="center"/>
    </xf>
    <xf numFmtId="0" fontId="19" fillId="0" borderId="8" xfId="6" applyFont="1" applyBorder="1" applyAlignment="1">
      <alignment horizontal="center" vertical="center"/>
    </xf>
    <xf numFmtId="38" fontId="19" fillId="0" borderId="0" xfId="1" applyFont="1" applyFill="1">
      <alignment vertical="center"/>
    </xf>
    <xf numFmtId="176" fontId="19" fillId="0" borderId="1" xfId="4" applyNumberFormat="1" applyFont="1" applyBorder="1" applyAlignment="1">
      <alignment horizontal="right" vertical="center"/>
    </xf>
    <xf numFmtId="176" fontId="19" fillId="0" borderId="1" xfId="3" applyNumberFormat="1" applyFont="1" applyBorder="1">
      <alignment vertical="center"/>
    </xf>
    <xf numFmtId="0" fontId="8" fillId="3" borderId="0" xfId="3" applyFill="1">
      <alignment vertical="center"/>
    </xf>
    <xf numFmtId="0" fontId="8" fillId="3" borderId="0" xfId="3" applyFill="1" applyAlignment="1">
      <alignment horizontal="center" vertical="center"/>
    </xf>
    <xf numFmtId="0" fontId="1" fillId="3" borderId="8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8" fillId="3" borderId="1" xfId="3" applyFill="1" applyBorder="1">
      <alignment vertical="center"/>
    </xf>
    <xf numFmtId="176" fontId="4" fillId="3" borderId="1" xfId="4" applyNumberFormat="1" applyFont="1" applyFill="1" applyBorder="1" applyAlignment="1">
      <alignment horizontal="right" vertical="center"/>
    </xf>
    <xf numFmtId="38" fontId="8" fillId="3" borderId="0" xfId="3" applyNumberFormat="1" applyFill="1">
      <alignment vertical="center"/>
    </xf>
    <xf numFmtId="178" fontId="8" fillId="3" borderId="0" xfId="3" applyNumberFormat="1" applyFill="1">
      <alignment vertical="center"/>
    </xf>
    <xf numFmtId="181" fontId="8" fillId="3" borderId="0" xfId="3" applyNumberFormat="1" applyFill="1">
      <alignment vertical="center"/>
    </xf>
    <xf numFmtId="0" fontId="8" fillId="3" borderId="12" xfId="3" applyFill="1" applyBorder="1" applyAlignment="1">
      <alignment horizontal="center" vertical="center"/>
    </xf>
    <xf numFmtId="38" fontId="4" fillId="3" borderId="0" xfId="4" applyFont="1" applyFill="1">
      <alignment vertical="center"/>
    </xf>
    <xf numFmtId="38" fontId="2" fillId="3" borderId="0" xfId="4" applyFont="1" applyFill="1" applyAlignment="1">
      <alignment vertical="center" wrapText="1"/>
    </xf>
    <xf numFmtId="177" fontId="4" fillId="3" borderId="1" xfId="4" applyNumberFormat="1" applyFont="1" applyFill="1" applyBorder="1" applyAlignment="1">
      <alignment horizontal="right" vertical="center"/>
    </xf>
    <xf numFmtId="38" fontId="8" fillId="3" borderId="0" xfId="1" applyFont="1" applyFill="1">
      <alignment vertical="center"/>
    </xf>
    <xf numFmtId="38" fontId="1" fillId="3" borderId="0" xfId="4" applyFont="1" applyFill="1">
      <alignment vertical="center"/>
    </xf>
    <xf numFmtId="0" fontId="32" fillId="0" borderId="0" xfId="3" applyFont="1" applyAlignment="1">
      <alignment horizontal="left" vertical="center"/>
    </xf>
    <xf numFmtId="38" fontId="32" fillId="0" borderId="0" xfId="4" applyFont="1" applyBorder="1" applyAlignment="1">
      <alignment horizontal="right" vertical="center"/>
    </xf>
    <xf numFmtId="0" fontId="33" fillId="0" borderId="1" xfId="3" applyFont="1" applyBorder="1" applyAlignment="1">
      <alignment horizontal="center" vertical="center" wrapText="1"/>
    </xf>
    <xf numFmtId="38" fontId="33" fillId="0" borderId="1" xfId="4" applyFont="1" applyBorder="1" applyAlignment="1">
      <alignment horizontal="center" vertical="center" wrapText="1"/>
    </xf>
    <xf numFmtId="0" fontId="33" fillId="0" borderId="1" xfId="3" applyFont="1" applyBorder="1">
      <alignment vertical="center"/>
    </xf>
    <xf numFmtId="176" fontId="33" fillId="0" borderId="1" xfId="4" applyNumberFormat="1" applyFont="1" applyBorder="1">
      <alignment vertical="center"/>
    </xf>
    <xf numFmtId="0" fontId="33" fillId="0" borderId="1" xfId="3" applyFont="1" applyBorder="1" applyAlignment="1">
      <alignment horizontal="center" vertical="center"/>
    </xf>
    <xf numFmtId="0" fontId="14" fillId="0" borderId="1" xfId="3" applyFont="1" applyBorder="1" applyAlignment="1">
      <alignment horizontal="center" vertical="center" wrapText="1"/>
    </xf>
    <xf numFmtId="38" fontId="1" fillId="3" borderId="16" xfId="4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9" fillId="0" borderId="0" xfId="3" applyFont="1" applyAlignment="1">
      <alignment horizontal="left" vertical="center"/>
    </xf>
    <xf numFmtId="0" fontId="11" fillId="0" borderId="0" xfId="3" applyFont="1" applyAlignment="1">
      <alignment horizontal="left" vertical="center"/>
    </xf>
    <xf numFmtId="0" fontId="8" fillId="0" borderId="0" xfId="3" applyAlignment="1">
      <alignment horizontal="right" vertical="center"/>
    </xf>
    <xf numFmtId="0" fontId="14" fillId="0" borderId="1" xfId="3" applyFont="1" applyBorder="1" applyAlignment="1">
      <alignment horizontal="center" vertical="center" wrapText="1"/>
    </xf>
    <xf numFmtId="0" fontId="14" fillId="0" borderId="1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4" fillId="0" borderId="7" xfId="3" applyFont="1" applyBorder="1" applyAlignment="1">
      <alignment horizontal="left" vertical="center" wrapText="1"/>
    </xf>
    <xf numFmtId="0" fontId="14" fillId="0" borderId="8" xfId="3" applyFont="1" applyBorder="1" applyAlignment="1">
      <alignment horizontal="left" vertical="center" wrapText="1"/>
    </xf>
    <xf numFmtId="0" fontId="14" fillId="0" borderId="7" xfId="3" applyFont="1" applyBorder="1" applyAlignment="1">
      <alignment horizontal="left" vertical="center"/>
    </xf>
    <xf numFmtId="0" fontId="14" fillId="0" borderId="8" xfId="3" applyFont="1" applyBorder="1" applyAlignment="1">
      <alignment horizontal="left" vertical="center"/>
    </xf>
    <xf numFmtId="0" fontId="14" fillId="0" borderId="1" xfId="3" applyFont="1" applyBorder="1" applyAlignment="1">
      <alignment horizontal="center" vertical="center"/>
    </xf>
    <xf numFmtId="38" fontId="19" fillId="3" borderId="1" xfId="4" applyFont="1" applyFill="1" applyBorder="1" applyAlignment="1">
      <alignment horizontal="center" vertical="center" wrapText="1"/>
    </xf>
    <xf numFmtId="38" fontId="19" fillId="3" borderId="1" xfId="4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38" fontId="16" fillId="0" borderId="1" xfId="4" applyFont="1" applyBorder="1" applyAlignment="1">
      <alignment horizontal="center" vertical="center"/>
    </xf>
    <xf numFmtId="38" fontId="16" fillId="0" borderId="1" xfId="4" applyFont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 wrapText="1"/>
    </xf>
    <xf numFmtId="0" fontId="16" fillId="0" borderId="12" xfId="3" applyFont="1" applyBorder="1" applyAlignment="1">
      <alignment horizontal="center" vertical="center" wrapText="1"/>
    </xf>
    <xf numFmtId="38" fontId="16" fillId="0" borderId="7" xfId="4" applyFont="1" applyBorder="1" applyAlignment="1">
      <alignment horizontal="center" vertical="center" wrapText="1"/>
    </xf>
    <xf numFmtId="38" fontId="16" fillId="0" borderId="8" xfId="4" applyFont="1" applyBorder="1" applyAlignment="1">
      <alignment horizontal="center" vertical="center" wrapText="1"/>
    </xf>
    <xf numFmtId="38" fontId="16" fillId="0" borderId="11" xfId="4" applyFont="1" applyBorder="1" applyAlignment="1">
      <alignment horizontal="center" vertical="center" wrapText="1"/>
    </xf>
    <xf numFmtId="38" fontId="16" fillId="0" borderId="12" xfId="4" applyFont="1" applyBorder="1" applyAlignment="1">
      <alignment horizontal="center" vertical="center" wrapText="1"/>
    </xf>
    <xf numFmtId="38" fontId="14" fillId="3" borderId="4" xfId="4" applyFont="1" applyFill="1" applyBorder="1" applyAlignment="1">
      <alignment horizontal="center" vertical="center" wrapText="1"/>
    </xf>
    <xf numFmtId="38" fontId="14" fillId="3" borderId="18" xfId="4" applyFont="1" applyFill="1" applyBorder="1" applyAlignment="1">
      <alignment horizontal="center" vertical="center" wrapText="1"/>
    </xf>
    <xf numFmtId="38" fontId="14" fillId="3" borderId="11" xfId="4" applyFont="1" applyFill="1" applyBorder="1" applyAlignment="1">
      <alignment horizontal="center" vertical="center" wrapText="1"/>
    </xf>
    <xf numFmtId="38" fontId="1" fillId="3" borderId="12" xfId="4" applyFont="1" applyFill="1" applyBorder="1" applyAlignment="1">
      <alignment horizontal="center" vertical="center"/>
    </xf>
    <xf numFmtId="0" fontId="14" fillId="3" borderId="11" xfId="3" applyFont="1" applyFill="1" applyBorder="1" applyAlignment="1">
      <alignment horizontal="center" vertical="center" wrapText="1"/>
    </xf>
    <xf numFmtId="0" fontId="14" fillId="3" borderId="12" xfId="3" applyFont="1" applyFill="1" applyBorder="1" applyAlignment="1">
      <alignment horizontal="center" vertical="center" wrapText="1"/>
    </xf>
    <xf numFmtId="38" fontId="14" fillId="3" borderId="5" xfId="4" applyFont="1" applyFill="1" applyBorder="1" applyAlignment="1">
      <alignment horizontal="center" vertical="center" wrapText="1"/>
    </xf>
    <xf numFmtId="38" fontId="1" fillId="3" borderId="17" xfId="4" applyFont="1" applyFill="1" applyBorder="1" applyAlignment="1">
      <alignment horizontal="center" vertical="center"/>
    </xf>
    <xf numFmtId="0" fontId="27" fillId="3" borderId="11" xfId="3" applyFont="1" applyFill="1" applyBorder="1" applyAlignment="1">
      <alignment horizontal="center" vertical="center" wrapText="1"/>
    </xf>
    <xf numFmtId="0" fontId="8" fillId="3" borderId="12" xfId="3" applyFill="1" applyBorder="1" applyAlignment="1">
      <alignment horizontal="center" vertical="center"/>
    </xf>
    <xf numFmtId="0" fontId="27" fillId="3" borderId="4" xfId="3" applyFont="1" applyFill="1" applyBorder="1" applyAlignment="1">
      <alignment horizontal="center" vertical="center" wrapText="1"/>
    </xf>
    <xf numFmtId="0" fontId="27" fillId="3" borderId="18" xfId="3" applyFont="1" applyFill="1" applyBorder="1" applyAlignment="1">
      <alignment horizontal="center" vertical="center" wrapText="1"/>
    </xf>
    <xf numFmtId="0" fontId="27" fillId="3" borderId="22" xfId="3" applyFont="1" applyFill="1" applyBorder="1" applyAlignment="1">
      <alignment horizontal="center" vertical="center"/>
    </xf>
    <xf numFmtId="0" fontId="27" fillId="3" borderId="3" xfId="3" applyFont="1" applyFill="1" applyBorder="1" applyAlignment="1">
      <alignment horizontal="center" vertical="center"/>
    </xf>
    <xf numFmtId="0" fontId="27" fillId="3" borderId="5" xfId="3" applyFont="1" applyFill="1" applyBorder="1" applyAlignment="1">
      <alignment horizontal="center" vertical="center"/>
    </xf>
    <xf numFmtId="0" fontId="27" fillId="3" borderId="23" xfId="3" applyFont="1" applyFill="1" applyBorder="1" applyAlignment="1">
      <alignment horizontal="center" vertical="center"/>
    </xf>
    <xf numFmtId="0" fontId="27" fillId="3" borderId="6" xfId="3" applyFont="1" applyFill="1" applyBorder="1" applyAlignment="1">
      <alignment horizontal="center" vertical="center"/>
    </xf>
    <xf numFmtId="0" fontId="27" fillId="3" borderId="17" xfId="3" applyFont="1" applyFill="1" applyBorder="1" applyAlignment="1">
      <alignment horizontal="center" vertical="center"/>
    </xf>
    <xf numFmtId="0" fontId="27" fillId="3" borderId="9" xfId="3" applyFont="1" applyFill="1" applyBorder="1" applyAlignment="1">
      <alignment horizontal="center" vertical="center" wrapText="1"/>
    </xf>
    <xf numFmtId="0" fontId="8" fillId="3" borderId="9" xfId="3" applyFill="1" applyBorder="1" applyAlignment="1">
      <alignment horizontal="center" vertical="center"/>
    </xf>
    <xf numFmtId="0" fontId="27" fillId="3" borderId="20" xfId="3" applyFont="1" applyFill="1" applyBorder="1" applyAlignment="1">
      <alignment horizontal="center" vertical="center" wrapText="1"/>
    </xf>
    <xf numFmtId="0" fontId="8" fillId="3" borderId="21" xfId="3" applyFill="1" applyBorder="1" applyAlignment="1">
      <alignment horizontal="center" vertical="center"/>
    </xf>
    <xf numFmtId="38" fontId="25" fillId="0" borderId="24" xfId="4" applyFont="1" applyBorder="1" applyAlignment="1">
      <alignment horizontal="center" vertical="center"/>
    </xf>
    <xf numFmtId="38" fontId="25" fillId="0" borderId="15" xfId="4" applyFont="1" applyBorder="1" applyAlignment="1">
      <alignment horizontal="center" vertical="center"/>
    </xf>
    <xf numFmtId="38" fontId="25" fillId="0" borderId="8" xfId="4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 wrapText="1"/>
    </xf>
    <xf numFmtId="0" fontId="16" fillId="0" borderId="8" xfId="3" applyFont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/>
    </xf>
    <xf numFmtId="0" fontId="2" fillId="3" borderId="4" xfId="3" applyFont="1" applyFill="1" applyBorder="1" applyAlignment="1">
      <alignment horizontal="left" vertical="center" wrapText="1"/>
    </xf>
    <xf numFmtId="0" fontId="2" fillId="3" borderId="5" xfId="3" applyFont="1" applyFill="1" applyBorder="1" applyAlignment="1">
      <alignment horizontal="left" vertical="center" wrapText="1"/>
    </xf>
    <xf numFmtId="0" fontId="2" fillId="3" borderId="9" xfId="3" applyFont="1" applyFill="1" applyBorder="1" applyAlignment="1">
      <alignment horizontal="left" vertical="center" wrapText="1"/>
    </xf>
    <xf numFmtId="0" fontId="2" fillId="3" borderId="25" xfId="3" applyFont="1" applyFill="1" applyBorder="1" applyAlignment="1">
      <alignment horizontal="left" vertical="center" wrapText="1"/>
    </xf>
    <xf numFmtId="0" fontId="2" fillId="3" borderId="18" xfId="3" applyFont="1" applyFill="1" applyBorder="1" applyAlignment="1">
      <alignment horizontal="left" vertical="center" wrapText="1"/>
    </xf>
    <xf numFmtId="0" fontId="2" fillId="3" borderId="17" xfId="3" applyFont="1" applyFill="1" applyBorder="1" applyAlignment="1">
      <alignment horizontal="left" vertical="center" wrapText="1"/>
    </xf>
    <xf numFmtId="0" fontId="2" fillId="3" borderId="9" xfId="3" applyFont="1" applyFill="1" applyBorder="1">
      <alignment vertical="center"/>
    </xf>
    <xf numFmtId="0" fontId="2" fillId="3" borderId="25" xfId="3" applyFont="1" applyFill="1" applyBorder="1">
      <alignment vertical="center"/>
    </xf>
    <xf numFmtId="0" fontId="2" fillId="3" borderId="18" xfId="3" applyFont="1" applyFill="1" applyBorder="1">
      <alignment vertical="center"/>
    </xf>
    <xf numFmtId="0" fontId="2" fillId="3" borderId="17" xfId="3" applyFont="1" applyFill="1" applyBorder="1">
      <alignment vertical="center"/>
    </xf>
    <xf numFmtId="0" fontId="2" fillId="0" borderId="7" xfId="3" applyFont="1" applyBorder="1" applyAlignment="1">
      <alignment horizontal="center" vertical="center"/>
    </xf>
    <xf numFmtId="0" fontId="2" fillId="0" borderId="8" xfId="3" applyFont="1" applyBorder="1" applyAlignment="1">
      <alignment horizontal="center" vertical="center"/>
    </xf>
    <xf numFmtId="0" fontId="19" fillId="0" borderId="7" xfId="6" applyFont="1" applyBorder="1" applyAlignment="1">
      <alignment vertical="center"/>
    </xf>
    <xf numFmtId="0" fontId="19" fillId="0" borderId="8" xfId="6" applyFont="1" applyBorder="1" applyAlignment="1">
      <alignment vertical="center"/>
    </xf>
    <xf numFmtId="0" fontId="29" fillId="0" borderId="0" xfId="3" applyFont="1" applyAlignment="1">
      <alignment horizontal="left" vertical="center"/>
    </xf>
    <xf numFmtId="0" fontId="19" fillId="0" borderId="11" xfId="6" applyFont="1" applyBorder="1" applyAlignment="1">
      <alignment horizontal="center" vertical="center"/>
    </xf>
    <xf numFmtId="0" fontId="19" fillId="0" borderId="2" xfId="6" applyFont="1" applyBorder="1" applyAlignment="1">
      <alignment horizontal="center" vertical="center"/>
    </xf>
    <xf numFmtId="0" fontId="19" fillId="0" borderId="12" xfId="6" applyFont="1" applyBorder="1" applyAlignment="1">
      <alignment horizontal="center" vertical="center"/>
    </xf>
    <xf numFmtId="0" fontId="19" fillId="0" borderId="7" xfId="6" applyFont="1" applyBorder="1" applyAlignment="1">
      <alignment horizontal="center" vertical="center"/>
    </xf>
    <xf numFmtId="0" fontId="19" fillId="0" borderId="8" xfId="6" applyFont="1" applyBorder="1" applyAlignment="1">
      <alignment horizontal="center" vertical="center"/>
    </xf>
    <xf numFmtId="0" fontId="19" fillId="0" borderId="11" xfId="6" applyFont="1" applyBorder="1" applyAlignment="1">
      <alignment horizontal="center" vertical="center" wrapText="1"/>
    </xf>
    <xf numFmtId="0" fontId="19" fillId="0" borderId="2" xfId="6" applyFont="1" applyBorder="1" applyAlignment="1">
      <alignment horizontal="center" vertical="center" wrapText="1"/>
    </xf>
    <xf numFmtId="0" fontId="19" fillId="3" borderId="11" xfId="6" applyFont="1" applyFill="1" applyBorder="1" applyAlignment="1">
      <alignment horizontal="center" vertical="center" wrapText="1"/>
    </xf>
    <xf numFmtId="0" fontId="19" fillId="3" borderId="2" xfId="6" applyFont="1" applyFill="1" applyBorder="1" applyAlignment="1">
      <alignment horizontal="center" vertical="center" wrapText="1"/>
    </xf>
    <xf numFmtId="0" fontId="19" fillId="3" borderId="12" xfId="6" applyFont="1" applyFill="1" applyBorder="1" applyAlignment="1">
      <alignment horizontal="center" vertical="center" wrapText="1"/>
    </xf>
    <xf numFmtId="0" fontId="19" fillId="0" borderId="15" xfId="6" applyFont="1" applyBorder="1" applyAlignment="1">
      <alignment horizontal="center" vertical="center"/>
    </xf>
    <xf numFmtId="49" fontId="19" fillId="0" borderId="1" xfId="3" applyNumberFormat="1" applyFont="1" applyBorder="1">
      <alignment vertical="center"/>
    </xf>
    <xf numFmtId="0" fontId="19" fillId="0" borderId="1" xfId="3" applyFont="1" applyBorder="1" applyAlignment="1">
      <alignment horizontal="center" vertical="center"/>
    </xf>
    <xf numFmtId="0" fontId="8" fillId="3" borderId="1" xfId="3" applyFill="1" applyBorder="1" applyAlignment="1">
      <alignment horizontal="center" vertical="center"/>
    </xf>
    <xf numFmtId="0" fontId="8" fillId="3" borderId="8" xfId="3" applyFill="1" applyBorder="1" applyAlignment="1">
      <alignment horizontal="center" vertical="center"/>
    </xf>
    <xf numFmtId="0" fontId="8" fillId="3" borderId="6" xfId="3" applyFill="1" applyBorder="1" applyAlignment="1">
      <alignment horizontal="left" vertical="center"/>
    </xf>
    <xf numFmtId="0" fontId="4" fillId="3" borderId="6" xfId="3" applyFont="1" applyFill="1" applyBorder="1" applyAlignment="1">
      <alignment horizontal="left" vertical="center"/>
    </xf>
    <xf numFmtId="0" fontId="1" fillId="3" borderId="6" xfId="3" applyFont="1" applyFill="1" applyBorder="1" applyAlignment="1">
      <alignment horizontal="right" vertical="center"/>
    </xf>
    <xf numFmtId="0" fontId="32" fillId="0" borderId="0" xfId="3" applyFont="1" applyAlignment="1">
      <alignment horizontal="left" vertical="center"/>
    </xf>
  </cellXfs>
  <cellStyles count="7">
    <cellStyle name="パーセント" xfId="2" builtinId="5"/>
    <cellStyle name="パーセント 2" xfId="5" xr:uid="{A5B5A088-0455-4B44-8AA3-E72F4B33E708}"/>
    <cellStyle name="桁区切り" xfId="1" builtinId="6"/>
    <cellStyle name="桁区切り 2" xfId="4" xr:uid="{523360A6-4515-4CBA-AFCB-8387672EF982}"/>
    <cellStyle name="標準" xfId="0" builtinId="0"/>
    <cellStyle name="標準 2" xfId="3" xr:uid="{66E8EDDD-29B9-4133-9513-1F2AFB820FCE}"/>
    <cellStyle name="標準_附属明細表PL・NW・WS　20060423修正版" xfId="6" xr:uid="{504C32C2-2579-4B2E-8BAD-DED3FF4F74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workbookViewId="0"/>
  </sheetViews>
  <sheetFormatPr defaultColWidth="8.875" defaultRowHeight="11.25" x14ac:dyDescent="0.15"/>
  <cols>
    <col min="1" max="1" width="33.875" style="9" customWidth="1"/>
    <col min="2" max="2" width="18.875" style="9" customWidth="1"/>
    <col min="3" max="3" width="8.875" style="9" hidden="1" customWidth="1"/>
    <col min="4" max="4" width="33.875" style="9" customWidth="1"/>
    <col min="5" max="7" width="18.875" style="9" customWidth="1"/>
    <col min="8" max="16384" width="8.875" style="9"/>
  </cols>
  <sheetData>
    <row r="1" spans="1:5" ht="17.100000000000001" customHeight="1" x14ac:dyDescent="0.15">
      <c r="E1" s="12" t="s">
        <v>0</v>
      </c>
    </row>
    <row r="2" spans="1:5" ht="21" x14ac:dyDescent="0.15">
      <c r="A2" s="194" t="s">
        <v>1</v>
      </c>
      <c r="B2" s="195"/>
      <c r="C2" s="195"/>
      <c r="D2" s="195"/>
      <c r="E2" s="195"/>
    </row>
    <row r="3" spans="1:5" ht="13.5" x14ac:dyDescent="0.15">
      <c r="A3" s="196" t="s">
        <v>2</v>
      </c>
      <c r="B3" s="195"/>
      <c r="C3" s="195"/>
      <c r="D3" s="195"/>
      <c r="E3" s="195"/>
    </row>
    <row r="4" spans="1:5" ht="17.100000000000001" customHeight="1" x14ac:dyDescent="0.15">
      <c r="E4" s="10" t="s">
        <v>3</v>
      </c>
    </row>
    <row r="5" spans="1:5" ht="27" customHeight="1" x14ac:dyDescent="0.15">
      <c r="A5" s="7" t="s">
        <v>4</v>
      </c>
      <c r="B5" s="7" t="s">
        <v>5</v>
      </c>
      <c r="C5" s="7"/>
      <c r="D5" s="7" t="s">
        <v>4</v>
      </c>
      <c r="E5" s="7" t="s">
        <v>5</v>
      </c>
    </row>
    <row r="6" spans="1:5" ht="17.100000000000001" customHeight="1" x14ac:dyDescent="0.15">
      <c r="A6" s="2" t="s">
        <v>6</v>
      </c>
      <c r="B6" s="3"/>
      <c r="C6" s="3"/>
      <c r="D6" s="2" t="s">
        <v>53</v>
      </c>
      <c r="E6" s="3"/>
    </row>
    <row r="7" spans="1:5" ht="17.100000000000001" customHeight="1" x14ac:dyDescent="0.15">
      <c r="A7" s="2" t="s">
        <v>7</v>
      </c>
      <c r="B7" s="6">
        <v>157350</v>
      </c>
      <c r="C7" s="3"/>
      <c r="D7" s="2" t="s">
        <v>54</v>
      </c>
      <c r="E7" s="6">
        <v>57814</v>
      </c>
    </row>
    <row r="8" spans="1:5" ht="17.100000000000001" customHeight="1" x14ac:dyDescent="0.15">
      <c r="A8" s="2" t="s">
        <v>8</v>
      </c>
      <c r="B8" s="6">
        <v>150177</v>
      </c>
      <c r="C8" s="3"/>
      <c r="D8" s="2" t="s">
        <v>55</v>
      </c>
      <c r="E8" s="6">
        <v>41682</v>
      </c>
    </row>
    <row r="9" spans="1:5" ht="17.100000000000001" customHeight="1" x14ac:dyDescent="0.15">
      <c r="A9" s="2" t="s">
        <v>9</v>
      </c>
      <c r="B9" s="6">
        <v>35477</v>
      </c>
      <c r="C9" s="3"/>
      <c r="D9" s="2" t="s">
        <v>56</v>
      </c>
      <c r="E9" s="6" t="s">
        <v>12</v>
      </c>
    </row>
    <row r="10" spans="1:5" ht="17.100000000000001" customHeight="1" x14ac:dyDescent="0.15">
      <c r="A10" s="2" t="s">
        <v>10</v>
      </c>
      <c r="B10" s="6">
        <v>16596</v>
      </c>
      <c r="C10" s="3"/>
      <c r="D10" s="2" t="s">
        <v>57</v>
      </c>
      <c r="E10" s="6">
        <v>7182</v>
      </c>
    </row>
    <row r="11" spans="1:5" ht="17.100000000000001" customHeight="1" x14ac:dyDescent="0.15">
      <c r="A11" s="2" t="s">
        <v>11</v>
      </c>
      <c r="B11" s="6" t="s">
        <v>12</v>
      </c>
      <c r="C11" s="3"/>
      <c r="D11" s="2" t="s">
        <v>58</v>
      </c>
      <c r="E11" s="6" t="s">
        <v>12</v>
      </c>
    </row>
    <row r="12" spans="1:5" ht="17.100000000000001" customHeight="1" x14ac:dyDescent="0.15">
      <c r="A12" s="2" t="s">
        <v>13</v>
      </c>
      <c r="B12" s="6">
        <v>44263</v>
      </c>
      <c r="C12" s="3"/>
      <c r="D12" s="2" t="s">
        <v>49</v>
      </c>
      <c r="E12" s="6">
        <v>8950</v>
      </c>
    </row>
    <row r="13" spans="1:5" ht="17.100000000000001" customHeight="1" x14ac:dyDescent="0.15">
      <c r="A13" s="2" t="s">
        <v>14</v>
      </c>
      <c r="B13" s="6">
        <v>-26598</v>
      </c>
      <c r="C13" s="3"/>
      <c r="D13" s="2" t="s">
        <v>59</v>
      </c>
      <c r="E13" s="6">
        <v>5929</v>
      </c>
    </row>
    <row r="14" spans="1:5" ht="17.100000000000001" customHeight="1" x14ac:dyDescent="0.15">
      <c r="A14" s="2" t="s">
        <v>15</v>
      </c>
      <c r="B14" s="6">
        <v>1467</v>
      </c>
      <c r="C14" s="3"/>
      <c r="D14" s="2" t="s">
        <v>60</v>
      </c>
      <c r="E14" s="6">
        <v>4225</v>
      </c>
    </row>
    <row r="15" spans="1:5" ht="17.100000000000001" customHeight="1" x14ac:dyDescent="0.15">
      <c r="A15" s="2" t="s">
        <v>16</v>
      </c>
      <c r="B15" s="6">
        <v>-429</v>
      </c>
      <c r="C15" s="3"/>
      <c r="D15" s="2" t="s">
        <v>61</v>
      </c>
      <c r="E15" s="6">
        <v>876</v>
      </c>
    </row>
    <row r="16" spans="1:5" ht="17.100000000000001" customHeight="1" x14ac:dyDescent="0.15">
      <c r="A16" s="2" t="s">
        <v>17</v>
      </c>
      <c r="B16" s="6" t="s">
        <v>12</v>
      </c>
      <c r="C16" s="3"/>
      <c r="D16" s="2" t="s">
        <v>62</v>
      </c>
      <c r="E16" s="6" t="s">
        <v>12</v>
      </c>
    </row>
    <row r="17" spans="1:5" ht="17.100000000000001" customHeight="1" x14ac:dyDescent="0.15">
      <c r="A17" s="2" t="s">
        <v>18</v>
      </c>
      <c r="B17" s="6" t="s">
        <v>12</v>
      </c>
      <c r="C17" s="3"/>
      <c r="D17" s="2" t="s">
        <v>63</v>
      </c>
      <c r="E17" s="6" t="s">
        <v>12</v>
      </c>
    </row>
    <row r="18" spans="1:5" ht="17.100000000000001" customHeight="1" x14ac:dyDescent="0.15">
      <c r="A18" s="2" t="s">
        <v>19</v>
      </c>
      <c r="B18" s="6" t="s">
        <v>12</v>
      </c>
      <c r="C18" s="3"/>
      <c r="D18" s="2" t="s">
        <v>64</v>
      </c>
      <c r="E18" s="6" t="s">
        <v>12</v>
      </c>
    </row>
    <row r="19" spans="1:5" ht="17.100000000000001" customHeight="1" x14ac:dyDescent="0.15">
      <c r="A19" s="2" t="s">
        <v>20</v>
      </c>
      <c r="B19" s="6" t="s">
        <v>12</v>
      </c>
      <c r="C19" s="3"/>
      <c r="D19" s="2" t="s">
        <v>65</v>
      </c>
      <c r="E19" s="6">
        <v>389</v>
      </c>
    </row>
    <row r="20" spans="1:5" ht="17.100000000000001" customHeight="1" x14ac:dyDescent="0.15">
      <c r="A20" s="2" t="s">
        <v>21</v>
      </c>
      <c r="B20" s="6" t="s">
        <v>12</v>
      </c>
      <c r="C20" s="3"/>
      <c r="D20" s="2" t="s">
        <v>66</v>
      </c>
      <c r="E20" s="6">
        <v>317</v>
      </c>
    </row>
    <row r="21" spans="1:5" ht="17.100000000000001" customHeight="1" x14ac:dyDescent="0.15">
      <c r="A21" s="2" t="s">
        <v>22</v>
      </c>
      <c r="B21" s="6" t="s">
        <v>12</v>
      </c>
      <c r="C21" s="3"/>
      <c r="D21" s="2" t="s">
        <v>49</v>
      </c>
      <c r="E21" s="6">
        <v>122</v>
      </c>
    </row>
    <row r="22" spans="1:5" ht="17.100000000000001" customHeight="1" x14ac:dyDescent="0.15">
      <c r="A22" s="2" t="s">
        <v>23</v>
      </c>
      <c r="B22" s="6" t="s">
        <v>12</v>
      </c>
      <c r="C22" s="3"/>
      <c r="D22" s="1" t="s">
        <v>67</v>
      </c>
      <c r="E22" s="4">
        <v>63743</v>
      </c>
    </row>
    <row r="23" spans="1:5" ht="17.100000000000001" customHeight="1" x14ac:dyDescent="0.15">
      <c r="A23" s="2" t="s">
        <v>24</v>
      </c>
      <c r="B23" s="6" t="s">
        <v>12</v>
      </c>
      <c r="C23" s="3"/>
      <c r="D23" s="2" t="s">
        <v>68</v>
      </c>
      <c r="E23" s="3"/>
    </row>
    <row r="24" spans="1:5" ht="17.100000000000001" customHeight="1" x14ac:dyDescent="0.15">
      <c r="A24" s="2" t="s">
        <v>25</v>
      </c>
      <c r="B24" s="6">
        <v>177</v>
      </c>
      <c r="C24" s="3"/>
      <c r="D24" s="2" t="s">
        <v>69</v>
      </c>
      <c r="E24" s="6">
        <v>162788</v>
      </c>
    </row>
    <row r="25" spans="1:5" ht="17.100000000000001" customHeight="1" x14ac:dyDescent="0.15">
      <c r="A25" s="2" t="s">
        <v>26</v>
      </c>
      <c r="B25" s="6">
        <v>111619</v>
      </c>
      <c r="C25" s="3"/>
      <c r="D25" s="2" t="s">
        <v>70</v>
      </c>
      <c r="E25" s="6">
        <v>-59859</v>
      </c>
    </row>
    <row r="26" spans="1:5" ht="17.100000000000001" customHeight="1" x14ac:dyDescent="0.15">
      <c r="A26" s="2" t="s">
        <v>10</v>
      </c>
      <c r="B26" s="6">
        <v>11165</v>
      </c>
      <c r="C26" s="3"/>
      <c r="D26" s="2" t="s">
        <v>71</v>
      </c>
      <c r="E26" s="6" t="s">
        <v>12</v>
      </c>
    </row>
    <row r="27" spans="1:5" ht="17.100000000000001" customHeight="1" x14ac:dyDescent="0.15">
      <c r="A27" s="2" t="s">
        <v>13</v>
      </c>
      <c r="B27" s="6">
        <v>1234</v>
      </c>
      <c r="C27" s="3"/>
      <c r="D27" s="3"/>
      <c r="E27" s="3"/>
    </row>
    <row r="28" spans="1:5" ht="17.100000000000001" customHeight="1" x14ac:dyDescent="0.15">
      <c r="A28" s="2" t="s">
        <v>14</v>
      </c>
      <c r="B28" s="6">
        <v>-584</v>
      </c>
      <c r="C28" s="3"/>
      <c r="D28" s="3"/>
      <c r="E28" s="3"/>
    </row>
    <row r="29" spans="1:5" ht="17.100000000000001" customHeight="1" x14ac:dyDescent="0.15">
      <c r="A29" s="2" t="s">
        <v>15</v>
      </c>
      <c r="B29" s="6">
        <v>284020</v>
      </c>
      <c r="C29" s="3"/>
      <c r="D29" s="3"/>
      <c r="E29" s="3"/>
    </row>
    <row r="30" spans="1:5" ht="17.100000000000001" customHeight="1" x14ac:dyDescent="0.15">
      <c r="A30" s="2" t="s">
        <v>16</v>
      </c>
      <c r="B30" s="6">
        <v>-187898</v>
      </c>
      <c r="C30" s="3"/>
      <c r="D30" s="3"/>
      <c r="E30" s="3"/>
    </row>
    <row r="31" spans="1:5" ht="17.100000000000001" customHeight="1" x14ac:dyDescent="0.15">
      <c r="A31" s="2" t="s">
        <v>23</v>
      </c>
      <c r="B31" s="6" t="s">
        <v>12</v>
      </c>
      <c r="C31" s="3"/>
      <c r="D31" s="3"/>
      <c r="E31" s="3"/>
    </row>
    <row r="32" spans="1:5" ht="17.100000000000001" customHeight="1" x14ac:dyDescent="0.15">
      <c r="A32" s="2" t="s">
        <v>24</v>
      </c>
      <c r="B32" s="6" t="s">
        <v>12</v>
      </c>
      <c r="C32" s="3"/>
      <c r="D32" s="3"/>
      <c r="E32" s="3"/>
    </row>
    <row r="33" spans="1:5" ht="17.100000000000001" customHeight="1" x14ac:dyDescent="0.15">
      <c r="A33" s="2" t="s">
        <v>25</v>
      </c>
      <c r="B33" s="6">
        <v>3683</v>
      </c>
      <c r="C33" s="3"/>
      <c r="D33" s="3"/>
      <c r="E33" s="3"/>
    </row>
    <row r="34" spans="1:5" ht="17.100000000000001" customHeight="1" x14ac:dyDescent="0.15">
      <c r="A34" s="2" t="s">
        <v>27</v>
      </c>
      <c r="B34" s="6">
        <v>4202</v>
      </c>
      <c r="C34" s="3"/>
      <c r="D34" s="3"/>
      <c r="E34" s="3"/>
    </row>
    <row r="35" spans="1:5" ht="17.100000000000001" customHeight="1" x14ac:dyDescent="0.15">
      <c r="A35" s="2" t="s">
        <v>28</v>
      </c>
      <c r="B35" s="6">
        <v>-1121</v>
      </c>
      <c r="C35" s="3"/>
      <c r="D35" s="3"/>
      <c r="E35" s="3"/>
    </row>
    <row r="36" spans="1:5" ht="17.100000000000001" customHeight="1" x14ac:dyDescent="0.15">
      <c r="A36" s="2" t="s">
        <v>29</v>
      </c>
      <c r="B36" s="6" t="s">
        <v>12</v>
      </c>
      <c r="C36" s="3"/>
      <c r="D36" s="3"/>
      <c r="E36" s="3"/>
    </row>
    <row r="37" spans="1:5" ht="17.100000000000001" customHeight="1" x14ac:dyDescent="0.15">
      <c r="A37" s="2" t="s">
        <v>30</v>
      </c>
      <c r="B37" s="6" t="s">
        <v>12</v>
      </c>
      <c r="C37" s="3"/>
      <c r="D37" s="3"/>
      <c r="E37" s="3"/>
    </row>
    <row r="38" spans="1:5" ht="17.100000000000001" customHeight="1" x14ac:dyDescent="0.15">
      <c r="A38" s="2" t="s">
        <v>31</v>
      </c>
      <c r="B38" s="6" t="s">
        <v>12</v>
      </c>
      <c r="C38" s="3"/>
      <c r="D38" s="3"/>
      <c r="E38" s="3"/>
    </row>
    <row r="39" spans="1:5" ht="17.100000000000001" customHeight="1" x14ac:dyDescent="0.15">
      <c r="A39" s="2" t="s">
        <v>32</v>
      </c>
      <c r="B39" s="6">
        <v>7174</v>
      </c>
      <c r="C39" s="3"/>
      <c r="D39" s="3"/>
      <c r="E39" s="3"/>
    </row>
    <row r="40" spans="1:5" ht="17.100000000000001" customHeight="1" x14ac:dyDescent="0.15">
      <c r="A40" s="2" t="s">
        <v>33</v>
      </c>
      <c r="B40" s="6">
        <v>4840</v>
      </c>
      <c r="C40" s="3"/>
      <c r="D40" s="3"/>
      <c r="E40" s="3"/>
    </row>
    <row r="41" spans="1:5" ht="17.100000000000001" customHeight="1" x14ac:dyDescent="0.15">
      <c r="A41" s="2" t="s">
        <v>34</v>
      </c>
      <c r="B41" s="6">
        <v>1</v>
      </c>
      <c r="C41" s="3"/>
      <c r="D41" s="3"/>
      <c r="E41" s="3"/>
    </row>
    <row r="42" spans="1:5" ht="17.100000000000001" customHeight="1" x14ac:dyDescent="0.15">
      <c r="A42" s="2" t="s">
        <v>35</v>
      </c>
      <c r="B42" s="6">
        <v>4839</v>
      </c>
      <c r="C42" s="3"/>
      <c r="D42" s="3"/>
      <c r="E42" s="3"/>
    </row>
    <row r="43" spans="1:5" ht="17.100000000000001" customHeight="1" x14ac:dyDescent="0.15">
      <c r="A43" s="2" t="s">
        <v>23</v>
      </c>
      <c r="B43" s="6" t="s">
        <v>12</v>
      </c>
      <c r="C43" s="3"/>
      <c r="D43" s="3"/>
      <c r="E43" s="3"/>
    </row>
    <row r="44" spans="1:5" ht="17.100000000000001" customHeight="1" x14ac:dyDescent="0.15">
      <c r="A44" s="2" t="s">
        <v>36</v>
      </c>
      <c r="B44" s="6">
        <v>737</v>
      </c>
      <c r="C44" s="3"/>
      <c r="D44" s="3"/>
      <c r="E44" s="3"/>
    </row>
    <row r="45" spans="1:5" ht="17.100000000000001" customHeight="1" x14ac:dyDescent="0.15">
      <c r="A45" s="2" t="s">
        <v>37</v>
      </c>
      <c r="B45" s="6">
        <v>180</v>
      </c>
      <c r="C45" s="3"/>
      <c r="D45" s="3"/>
      <c r="E45" s="3"/>
    </row>
    <row r="46" spans="1:5" ht="17.100000000000001" customHeight="1" x14ac:dyDescent="0.15">
      <c r="A46" s="2" t="s">
        <v>38</v>
      </c>
      <c r="B46" s="6">
        <v>1523</v>
      </c>
      <c r="C46" s="3"/>
      <c r="D46" s="3"/>
      <c r="E46" s="3"/>
    </row>
    <row r="47" spans="1:5" ht="17.100000000000001" customHeight="1" x14ac:dyDescent="0.15">
      <c r="A47" s="2" t="s">
        <v>39</v>
      </c>
      <c r="B47" s="6" t="s">
        <v>12</v>
      </c>
      <c r="C47" s="3"/>
      <c r="D47" s="3"/>
      <c r="E47" s="3"/>
    </row>
    <row r="48" spans="1:5" ht="17.100000000000001" customHeight="1" x14ac:dyDescent="0.15">
      <c r="A48" s="2" t="s">
        <v>23</v>
      </c>
      <c r="B48" s="6">
        <v>1523</v>
      </c>
      <c r="C48" s="3"/>
      <c r="D48" s="3"/>
      <c r="E48" s="3"/>
    </row>
    <row r="49" spans="1:5" ht="17.100000000000001" customHeight="1" x14ac:dyDescent="0.15">
      <c r="A49" s="2" t="s">
        <v>31</v>
      </c>
      <c r="B49" s="6">
        <v>3</v>
      </c>
      <c r="C49" s="3"/>
      <c r="D49" s="3"/>
      <c r="E49" s="3"/>
    </row>
    <row r="50" spans="1:5" ht="17.100000000000001" customHeight="1" x14ac:dyDescent="0.15">
      <c r="A50" s="2" t="s">
        <v>40</v>
      </c>
      <c r="B50" s="6">
        <v>-110</v>
      </c>
      <c r="C50" s="3"/>
      <c r="D50" s="3"/>
      <c r="E50" s="3"/>
    </row>
    <row r="51" spans="1:5" ht="17.100000000000001" customHeight="1" x14ac:dyDescent="0.15">
      <c r="A51" s="2" t="s">
        <v>41</v>
      </c>
      <c r="B51" s="6">
        <v>9321</v>
      </c>
      <c r="C51" s="3"/>
      <c r="D51" s="3"/>
      <c r="E51" s="3"/>
    </row>
    <row r="52" spans="1:5" ht="17.100000000000001" customHeight="1" x14ac:dyDescent="0.15">
      <c r="A52" s="2" t="s">
        <v>42</v>
      </c>
      <c r="B52" s="6">
        <v>3467</v>
      </c>
      <c r="C52" s="3"/>
      <c r="D52" s="3"/>
      <c r="E52" s="3"/>
    </row>
    <row r="53" spans="1:5" ht="17.100000000000001" customHeight="1" x14ac:dyDescent="0.15">
      <c r="A53" s="2" t="s">
        <v>43</v>
      </c>
      <c r="B53" s="6">
        <v>420</v>
      </c>
      <c r="C53" s="3"/>
      <c r="D53" s="3"/>
      <c r="E53" s="3"/>
    </row>
    <row r="54" spans="1:5" ht="17.100000000000001" customHeight="1" x14ac:dyDescent="0.15">
      <c r="A54" s="2" t="s">
        <v>44</v>
      </c>
      <c r="B54" s="6" t="s">
        <v>12</v>
      </c>
      <c r="C54" s="3"/>
      <c r="D54" s="3"/>
      <c r="E54" s="3"/>
    </row>
    <row r="55" spans="1:5" ht="17.100000000000001" customHeight="1" x14ac:dyDescent="0.15">
      <c r="A55" s="2" t="s">
        <v>45</v>
      </c>
      <c r="B55" s="6">
        <v>5437</v>
      </c>
      <c r="C55" s="3"/>
      <c r="D55" s="3"/>
      <c r="E55" s="3"/>
    </row>
    <row r="56" spans="1:5" ht="17.100000000000001" customHeight="1" x14ac:dyDescent="0.15">
      <c r="A56" s="2" t="s">
        <v>46</v>
      </c>
      <c r="B56" s="6">
        <v>5378</v>
      </c>
      <c r="C56" s="3"/>
      <c r="D56" s="3"/>
      <c r="E56" s="3"/>
    </row>
    <row r="57" spans="1:5" ht="17.100000000000001" customHeight="1" x14ac:dyDescent="0.15">
      <c r="A57" s="2" t="s">
        <v>47</v>
      </c>
      <c r="B57" s="6">
        <v>59</v>
      </c>
      <c r="C57" s="3"/>
      <c r="D57" s="3"/>
      <c r="E57" s="3"/>
    </row>
    <row r="58" spans="1:5" ht="17.100000000000001" customHeight="1" x14ac:dyDescent="0.15">
      <c r="A58" s="2" t="s">
        <v>48</v>
      </c>
      <c r="B58" s="6" t="s">
        <v>12</v>
      </c>
      <c r="C58" s="3"/>
      <c r="D58" s="3"/>
      <c r="E58" s="3"/>
    </row>
    <row r="59" spans="1:5" ht="17.100000000000001" customHeight="1" x14ac:dyDescent="0.15">
      <c r="A59" s="2" t="s">
        <v>49</v>
      </c>
      <c r="B59" s="6" t="s">
        <v>12</v>
      </c>
      <c r="C59" s="3"/>
      <c r="D59" s="3"/>
      <c r="E59" s="3"/>
    </row>
    <row r="60" spans="1:5" ht="17.100000000000001" customHeight="1" x14ac:dyDescent="0.15">
      <c r="A60" s="2" t="s">
        <v>50</v>
      </c>
      <c r="B60" s="6">
        <v>-3</v>
      </c>
      <c r="C60" s="3"/>
      <c r="D60" s="3"/>
      <c r="E60" s="3"/>
    </row>
    <row r="61" spans="1:5" ht="17.100000000000001" customHeight="1" x14ac:dyDescent="0.15">
      <c r="A61" s="2" t="s">
        <v>51</v>
      </c>
      <c r="B61" s="6" t="s">
        <v>12</v>
      </c>
      <c r="C61" s="3"/>
      <c r="D61" s="1" t="s">
        <v>72</v>
      </c>
      <c r="E61" s="4">
        <v>102928</v>
      </c>
    </row>
    <row r="62" spans="1:5" ht="17.100000000000001" customHeight="1" x14ac:dyDescent="0.15">
      <c r="A62" s="1" t="s">
        <v>52</v>
      </c>
      <c r="B62" s="4">
        <v>166671</v>
      </c>
      <c r="C62" s="8"/>
      <c r="D62" s="1" t="s">
        <v>73</v>
      </c>
      <c r="E62" s="4">
        <v>166671</v>
      </c>
    </row>
    <row r="63" spans="1:5" ht="17.100000000000001" customHeight="1" x14ac:dyDescent="0.15">
      <c r="A63" s="5"/>
      <c r="B63" s="5"/>
      <c r="C63" s="5"/>
      <c r="D63" s="5"/>
      <c r="E63" s="5"/>
    </row>
    <row r="64" spans="1:5" x14ac:dyDescent="0.15">
      <c r="A64" s="11"/>
    </row>
    <row r="65" spans="1:1" x14ac:dyDescent="0.15">
      <c r="A65" s="11"/>
    </row>
    <row r="66" spans="1:1" x14ac:dyDescent="0.15">
      <c r="A66" s="11"/>
    </row>
  </sheetData>
  <mergeCells count="2">
    <mergeCell ref="A2:E2"/>
    <mergeCell ref="A3:E3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FA943-03F0-48BD-9DC0-84D4C97DE9FA}">
  <dimension ref="B1:M88"/>
  <sheetViews>
    <sheetView view="pageBreakPreview" zoomScale="110" zoomScaleNormal="100" zoomScaleSheetLayoutView="110" workbookViewId="0">
      <selection activeCell="D5" sqref="D5"/>
    </sheetView>
  </sheetViews>
  <sheetFormatPr defaultColWidth="9" defaultRowHeight="12" x14ac:dyDescent="0.4"/>
  <cols>
    <col min="1" max="1" width="4.375" style="30" customWidth="1"/>
    <col min="2" max="2" width="22" style="30" bestFit="1" customWidth="1"/>
    <col min="3" max="12" width="12" style="96" customWidth="1"/>
    <col min="13" max="13" width="0.625" style="30" customWidth="1"/>
    <col min="14" max="14" width="7" style="30" customWidth="1"/>
    <col min="15" max="16384" width="9" style="30"/>
  </cols>
  <sheetData>
    <row r="1" spans="2:12" ht="16.5" customHeight="1" x14ac:dyDescent="0.4"/>
    <row r="2" spans="2:12" x14ac:dyDescent="0.4">
      <c r="B2" s="97" t="s">
        <v>315</v>
      </c>
    </row>
    <row r="3" spans="2:12" x14ac:dyDescent="0.15">
      <c r="B3" s="97" t="s">
        <v>316</v>
      </c>
      <c r="C3" s="98"/>
      <c r="D3" s="98"/>
      <c r="E3" s="98"/>
      <c r="F3" s="98"/>
      <c r="G3" s="98"/>
      <c r="H3" s="98"/>
      <c r="I3" s="98"/>
      <c r="J3" s="98"/>
      <c r="K3" s="98"/>
      <c r="L3" s="99" t="s">
        <v>213</v>
      </c>
    </row>
    <row r="4" spans="2:12" ht="16.149999999999999" customHeight="1" x14ac:dyDescent="0.4">
      <c r="B4" s="235" t="s">
        <v>245</v>
      </c>
      <c r="C4" s="231" t="s">
        <v>317</v>
      </c>
      <c r="D4" s="100"/>
      <c r="E4" s="237" t="s">
        <v>318</v>
      </c>
      <c r="F4" s="233" t="s">
        <v>319</v>
      </c>
      <c r="G4" s="233" t="s">
        <v>320</v>
      </c>
      <c r="H4" s="233" t="s">
        <v>321</v>
      </c>
      <c r="I4" s="231" t="s">
        <v>322</v>
      </c>
      <c r="J4" s="101"/>
      <c r="K4" s="102"/>
      <c r="L4" s="233" t="s">
        <v>323</v>
      </c>
    </row>
    <row r="5" spans="2:12" ht="16.149999999999999" customHeight="1" x14ac:dyDescent="0.4">
      <c r="B5" s="236"/>
      <c r="C5" s="234"/>
      <c r="D5" s="193" t="s">
        <v>324</v>
      </c>
      <c r="E5" s="238"/>
      <c r="F5" s="234"/>
      <c r="G5" s="234"/>
      <c r="H5" s="234"/>
      <c r="I5" s="232"/>
      <c r="J5" s="104" t="s">
        <v>325</v>
      </c>
      <c r="K5" s="104" t="s">
        <v>326</v>
      </c>
      <c r="L5" s="234"/>
    </row>
    <row r="6" spans="2:12" ht="25.15" customHeight="1" x14ac:dyDescent="0.4">
      <c r="B6" s="105" t="s">
        <v>327</v>
      </c>
      <c r="C6" s="106">
        <f>SUM(C24,C41,C58,C75)</f>
        <v>27745512792</v>
      </c>
      <c r="D6" s="107">
        <f t="shared" ref="D6:L6" si="0">SUM(D24,D41,D58,D75)</f>
        <v>2742912768</v>
      </c>
      <c r="E6" s="108">
        <f t="shared" si="0"/>
        <v>7945353724</v>
      </c>
      <c r="F6" s="106">
        <f t="shared" si="0"/>
        <v>5907557521</v>
      </c>
      <c r="G6" s="106">
        <f t="shared" si="0"/>
        <v>2604127718</v>
      </c>
      <c r="H6" s="106">
        <f t="shared" si="0"/>
        <v>7546394385</v>
      </c>
      <c r="I6" s="106">
        <f t="shared" si="0"/>
        <v>0</v>
      </c>
      <c r="J6" s="106">
        <f t="shared" si="0"/>
        <v>0</v>
      </c>
      <c r="K6" s="106">
        <f t="shared" si="0"/>
        <v>0</v>
      </c>
      <c r="L6" s="106">
        <f t="shared" si="0"/>
        <v>3742079444</v>
      </c>
    </row>
    <row r="7" spans="2:12" ht="25.15" customHeight="1" x14ac:dyDescent="0.4">
      <c r="B7" s="105" t="s">
        <v>328</v>
      </c>
      <c r="C7" s="106">
        <f t="shared" ref="C7:L18" si="1">SUM(C25,C42,C59,C76)</f>
        <v>2202700439</v>
      </c>
      <c r="D7" s="107">
        <f t="shared" si="1"/>
        <v>97743383</v>
      </c>
      <c r="E7" s="108">
        <f t="shared" si="1"/>
        <v>2191252895</v>
      </c>
      <c r="F7" s="106">
        <f t="shared" si="1"/>
        <v>0</v>
      </c>
      <c r="G7" s="106">
        <f t="shared" si="1"/>
        <v>0</v>
      </c>
      <c r="H7" s="106">
        <f t="shared" si="1"/>
        <v>11447544</v>
      </c>
      <c r="I7" s="106">
        <f t="shared" si="1"/>
        <v>0</v>
      </c>
      <c r="J7" s="106">
        <f t="shared" si="1"/>
        <v>0</v>
      </c>
      <c r="K7" s="106">
        <f t="shared" si="1"/>
        <v>0</v>
      </c>
      <c r="L7" s="106">
        <f t="shared" si="1"/>
        <v>0</v>
      </c>
    </row>
    <row r="8" spans="2:12" ht="25.15" customHeight="1" x14ac:dyDescent="0.4">
      <c r="B8" s="105" t="s">
        <v>329</v>
      </c>
      <c r="C8" s="106">
        <f t="shared" si="1"/>
        <v>133832462</v>
      </c>
      <c r="D8" s="107">
        <f t="shared" si="1"/>
        <v>10094001</v>
      </c>
      <c r="E8" s="108">
        <f t="shared" si="1"/>
        <v>44432462</v>
      </c>
      <c r="F8" s="106">
        <f t="shared" si="1"/>
        <v>0</v>
      </c>
      <c r="G8" s="106">
        <f t="shared" si="1"/>
        <v>0</v>
      </c>
      <c r="H8" s="106">
        <f t="shared" si="1"/>
        <v>89400000</v>
      </c>
      <c r="I8" s="106">
        <f t="shared" si="1"/>
        <v>0</v>
      </c>
      <c r="J8" s="106">
        <f t="shared" si="1"/>
        <v>0</v>
      </c>
      <c r="K8" s="106">
        <f t="shared" si="1"/>
        <v>0</v>
      </c>
      <c r="L8" s="106">
        <f t="shared" si="1"/>
        <v>0</v>
      </c>
    </row>
    <row r="9" spans="2:12" ht="25.15" customHeight="1" x14ac:dyDescent="0.4">
      <c r="B9" s="105" t="s">
        <v>330</v>
      </c>
      <c r="C9" s="106">
        <f t="shared" si="1"/>
        <v>666684424</v>
      </c>
      <c r="D9" s="107">
        <f t="shared" si="1"/>
        <v>78783302</v>
      </c>
      <c r="E9" s="108">
        <f t="shared" si="1"/>
        <v>666684424</v>
      </c>
      <c r="F9" s="106">
        <f t="shared" si="1"/>
        <v>0</v>
      </c>
      <c r="G9" s="106">
        <f t="shared" si="1"/>
        <v>0</v>
      </c>
      <c r="H9" s="106">
        <f t="shared" si="1"/>
        <v>0</v>
      </c>
      <c r="I9" s="106">
        <f t="shared" si="1"/>
        <v>0</v>
      </c>
      <c r="J9" s="106">
        <f t="shared" si="1"/>
        <v>0</v>
      </c>
      <c r="K9" s="106">
        <f t="shared" si="1"/>
        <v>0</v>
      </c>
      <c r="L9" s="106">
        <f t="shared" si="1"/>
        <v>0</v>
      </c>
    </row>
    <row r="10" spans="2:12" ht="25.15" customHeight="1" x14ac:dyDescent="0.4">
      <c r="B10" s="105" t="s">
        <v>331</v>
      </c>
      <c r="C10" s="106">
        <f t="shared" si="1"/>
        <v>3324379747</v>
      </c>
      <c r="D10" s="107">
        <f t="shared" si="1"/>
        <v>386991128</v>
      </c>
      <c r="E10" s="108">
        <f t="shared" si="1"/>
        <v>1432728181</v>
      </c>
      <c r="F10" s="106">
        <f t="shared" si="1"/>
        <v>383443961</v>
      </c>
      <c r="G10" s="106">
        <f t="shared" si="1"/>
        <v>1193769064</v>
      </c>
      <c r="H10" s="106">
        <f t="shared" si="1"/>
        <v>272388541</v>
      </c>
      <c r="I10" s="106">
        <f t="shared" si="1"/>
        <v>0</v>
      </c>
      <c r="J10" s="106">
        <f t="shared" si="1"/>
        <v>0</v>
      </c>
      <c r="K10" s="106">
        <f t="shared" si="1"/>
        <v>0</v>
      </c>
      <c r="L10" s="106">
        <f t="shared" si="1"/>
        <v>42050000</v>
      </c>
    </row>
    <row r="11" spans="2:12" ht="25.15" customHeight="1" x14ac:dyDescent="0.4">
      <c r="B11" s="105" t="s">
        <v>332</v>
      </c>
      <c r="C11" s="106">
        <f t="shared" si="1"/>
        <v>12404873986</v>
      </c>
      <c r="D11" s="107">
        <f t="shared" si="1"/>
        <v>924417284</v>
      </c>
      <c r="E11" s="108">
        <f t="shared" si="1"/>
        <v>5388381</v>
      </c>
      <c r="F11" s="106">
        <f t="shared" si="1"/>
        <v>1917140150</v>
      </c>
      <c r="G11" s="106">
        <f t="shared" si="1"/>
        <v>255457490</v>
      </c>
      <c r="H11" s="106">
        <f t="shared" si="1"/>
        <v>6534258521</v>
      </c>
      <c r="I11" s="106">
        <f t="shared" si="1"/>
        <v>0</v>
      </c>
      <c r="J11" s="106">
        <f t="shared" si="1"/>
        <v>0</v>
      </c>
      <c r="K11" s="106">
        <f t="shared" si="1"/>
        <v>0</v>
      </c>
      <c r="L11" s="106">
        <f t="shared" si="1"/>
        <v>3692629444</v>
      </c>
    </row>
    <row r="12" spans="2:12" ht="25.15" customHeight="1" x14ac:dyDescent="0.4">
      <c r="B12" s="105" t="s">
        <v>333</v>
      </c>
      <c r="C12" s="106">
        <f t="shared" si="1"/>
        <v>9013041734</v>
      </c>
      <c r="D12" s="107">
        <f t="shared" si="1"/>
        <v>1244883670</v>
      </c>
      <c r="E12" s="108">
        <f t="shared" si="1"/>
        <v>3604867381</v>
      </c>
      <c r="F12" s="106">
        <f t="shared" si="1"/>
        <v>3606973410</v>
      </c>
      <c r="G12" s="106">
        <f t="shared" si="1"/>
        <v>1154901164</v>
      </c>
      <c r="H12" s="106">
        <f t="shared" si="1"/>
        <v>638899779</v>
      </c>
      <c r="I12" s="106">
        <f t="shared" si="1"/>
        <v>0</v>
      </c>
      <c r="J12" s="106">
        <f t="shared" si="1"/>
        <v>0</v>
      </c>
      <c r="K12" s="106">
        <f t="shared" si="1"/>
        <v>0</v>
      </c>
      <c r="L12" s="106">
        <f t="shared" si="1"/>
        <v>7400000</v>
      </c>
    </row>
    <row r="13" spans="2:12" ht="25.15" customHeight="1" x14ac:dyDescent="0.4">
      <c r="B13" s="105" t="s">
        <v>334</v>
      </c>
      <c r="C13" s="106">
        <f t="shared" si="1"/>
        <v>18161840811</v>
      </c>
      <c r="D13" s="107">
        <f t="shared" si="1"/>
        <v>1482108491</v>
      </c>
      <c r="E13" s="108">
        <f t="shared" si="1"/>
        <v>10011683691</v>
      </c>
      <c r="F13" s="106">
        <f t="shared" si="1"/>
        <v>7859551554</v>
      </c>
      <c r="G13" s="106">
        <f t="shared" si="1"/>
        <v>21211874</v>
      </c>
      <c r="H13" s="106">
        <f t="shared" si="1"/>
        <v>269393692</v>
      </c>
      <c r="I13" s="106">
        <f t="shared" si="1"/>
        <v>0</v>
      </c>
      <c r="J13" s="106">
        <f t="shared" si="1"/>
        <v>0</v>
      </c>
      <c r="K13" s="106">
        <f t="shared" si="1"/>
        <v>0</v>
      </c>
      <c r="L13" s="106">
        <f t="shared" si="1"/>
        <v>0</v>
      </c>
    </row>
    <row r="14" spans="2:12" ht="25.15" customHeight="1" x14ac:dyDescent="0.4">
      <c r="B14" s="105" t="s">
        <v>335</v>
      </c>
      <c r="C14" s="106">
        <f t="shared" si="1"/>
        <v>16636771344</v>
      </c>
      <c r="D14" s="107">
        <f t="shared" si="1"/>
        <v>1326156599</v>
      </c>
      <c r="E14" s="108">
        <f t="shared" si="1"/>
        <v>8624429440</v>
      </c>
      <c r="F14" s="106">
        <f t="shared" si="1"/>
        <v>7749282672</v>
      </c>
      <c r="G14" s="106">
        <f t="shared" si="1"/>
        <v>0</v>
      </c>
      <c r="H14" s="106">
        <f t="shared" si="1"/>
        <v>263059232</v>
      </c>
      <c r="I14" s="106">
        <f t="shared" si="1"/>
        <v>0</v>
      </c>
      <c r="J14" s="106">
        <f t="shared" si="1"/>
        <v>0</v>
      </c>
      <c r="K14" s="106">
        <f t="shared" si="1"/>
        <v>0</v>
      </c>
      <c r="L14" s="106">
        <f t="shared" si="1"/>
        <v>0</v>
      </c>
    </row>
    <row r="15" spans="2:12" ht="25.15" customHeight="1" x14ac:dyDescent="0.4">
      <c r="B15" s="105" t="s">
        <v>336</v>
      </c>
      <c r="C15" s="106">
        <f t="shared" si="1"/>
        <v>126641737</v>
      </c>
      <c r="D15" s="107">
        <f t="shared" si="1"/>
        <v>48044711</v>
      </c>
      <c r="E15" s="108">
        <f t="shared" si="1"/>
        <v>126641737</v>
      </c>
      <c r="F15" s="106">
        <f t="shared" si="1"/>
        <v>0</v>
      </c>
      <c r="G15" s="106">
        <f t="shared" si="1"/>
        <v>0</v>
      </c>
      <c r="H15" s="106">
        <f t="shared" si="1"/>
        <v>0</v>
      </c>
      <c r="I15" s="106">
        <f t="shared" si="1"/>
        <v>0</v>
      </c>
      <c r="J15" s="106">
        <f t="shared" si="1"/>
        <v>0</v>
      </c>
      <c r="K15" s="106">
        <f t="shared" si="1"/>
        <v>0</v>
      </c>
      <c r="L15" s="106">
        <f t="shared" si="1"/>
        <v>0</v>
      </c>
    </row>
    <row r="16" spans="2:12" ht="25.15" customHeight="1" x14ac:dyDescent="0.4">
      <c r="B16" s="105" t="s">
        <v>337</v>
      </c>
      <c r="C16" s="106">
        <f t="shared" si="1"/>
        <v>0</v>
      </c>
      <c r="D16" s="107">
        <f t="shared" si="1"/>
        <v>0</v>
      </c>
      <c r="E16" s="108">
        <f t="shared" si="1"/>
        <v>0</v>
      </c>
      <c r="F16" s="106">
        <f t="shared" si="1"/>
        <v>0</v>
      </c>
      <c r="G16" s="106">
        <f t="shared" si="1"/>
        <v>0</v>
      </c>
      <c r="H16" s="106">
        <f t="shared" si="1"/>
        <v>0</v>
      </c>
      <c r="I16" s="106">
        <f t="shared" si="1"/>
        <v>0</v>
      </c>
      <c r="J16" s="106">
        <f t="shared" si="1"/>
        <v>0</v>
      </c>
      <c r="K16" s="106">
        <f t="shared" si="1"/>
        <v>0</v>
      </c>
      <c r="L16" s="106">
        <f t="shared" si="1"/>
        <v>0</v>
      </c>
    </row>
    <row r="17" spans="2:12" ht="25.15" customHeight="1" x14ac:dyDescent="0.4">
      <c r="B17" s="105" t="s">
        <v>338</v>
      </c>
      <c r="C17" s="106">
        <f t="shared" si="1"/>
        <v>1398427730</v>
      </c>
      <c r="D17" s="107">
        <f t="shared" si="1"/>
        <v>107907181</v>
      </c>
      <c r="E17" s="108">
        <f t="shared" si="1"/>
        <v>1260612514</v>
      </c>
      <c r="F17" s="106">
        <f t="shared" si="1"/>
        <v>110268882</v>
      </c>
      <c r="G17" s="106">
        <f t="shared" si="1"/>
        <v>21211874</v>
      </c>
      <c r="H17" s="106">
        <f t="shared" si="1"/>
        <v>6334460</v>
      </c>
      <c r="I17" s="106">
        <f t="shared" si="1"/>
        <v>0</v>
      </c>
      <c r="J17" s="106">
        <f t="shared" si="1"/>
        <v>0</v>
      </c>
      <c r="K17" s="106">
        <f t="shared" si="1"/>
        <v>0</v>
      </c>
      <c r="L17" s="106">
        <f t="shared" si="1"/>
        <v>0</v>
      </c>
    </row>
    <row r="18" spans="2:12" ht="25.15" customHeight="1" x14ac:dyDescent="0.4">
      <c r="B18" s="109" t="s">
        <v>339</v>
      </c>
      <c r="C18" s="106">
        <f t="shared" si="1"/>
        <v>45907353603</v>
      </c>
      <c r="D18" s="107">
        <f t="shared" si="1"/>
        <v>4225021259</v>
      </c>
      <c r="E18" s="108">
        <f t="shared" si="1"/>
        <v>17957037415</v>
      </c>
      <c r="F18" s="106">
        <f t="shared" si="1"/>
        <v>13767109075</v>
      </c>
      <c r="G18" s="106">
        <f t="shared" si="1"/>
        <v>2625339592</v>
      </c>
      <c r="H18" s="106">
        <f t="shared" si="1"/>
        <v>7815788077</v>
      </c>
      <c r="I18" s="106">
        <f t="shared" si="1"/>
        <v>0</v>
      </c>
      <c r="J18" s="106">
        <f t="shared" si="1"/>
        <v>0</v>
      </c>
      <c r="K18" s="106">
        <f t="shared" si="1"/>
        <v>0</v>
      </c>
      <c r="L18" s="106">
        <f t="shared" si="1"/>
        <v>3742079444</v>
      </c>
    </row>
    <row r="19" spans="2:12" ht="3.75" customHeight="1" x14ac:dyDescent="0.4">
      <c r="C19" s="98"/>
      <c r="D19" s="98"/>
      <c r="E19" s="98"/>
      <c r="F19" s="98"/>
      <c r="G19" s="98"/>
      <c r="H19" s="98"/>
      <c r="I19" s="98"/>
      <c r="J19" s="98"/>
      <c r="K19" s="98"/>
      <c r="L19" s="98"/>
    </row>
    <row r="20" spans="2:12" ht="12" customHeight="1" x14ac:dyDescent="0.4">
      <c r="D20" s="110">
        <f>C18-D18</f>
        <v>41682332344</v>
      </c>
    </row>
    <row r="21" spans="2:12" x14ac:dyDescent="0.4">
      <c r="B21" s="30" t="s">
        <v>340</v>
      </c>
    </row>
    <row r="22" spans="2:12" ht="16.149999999999999" customHeight="1" x14ac:dyDescent="0.4">
      <c r="B22" s="235" t="s">
        <v>245</v>
      </c>
      <c r="C22" s="231" t="s">
        <v>317</v>
      </c>
      <c r="D22" s="100"/>
      <c r="E22" s="237" t="s">
        <v>318</v>
      </c>
      <c r="F22" s="233" t="s">
        <v>319</v>
      </c>
      <c r="G22" s="233" t="s">
        <v>320</v>
      </c>
      <c r="H22" s="233" t="s">
        <v>321</v>
      </c>
      <c r="I22" s="231" t="s">
        <v>322</v>
      </c>
      <c r="J22" s="101"/>
      <c r="K22" s="102"/>
      <c r="L22" s="233" t="s">
        <v>323</v>
      </c>
    </row>
    <row r="23" spans="2:12" ht="16.149999999999999" customHeight="1" x14ac:dyDescent="0.4">
      <c r="B23" s="236"/>
      <c r="C23" s="234"/>
      <c r="D23" s="103" t="s">
        <v>324</v>
      </c>
      <c r="E23" s="238"/>
      <c r="F23" s="234"/>
      <c r="G23" s="234"/>
      <c r="H23" s="234"/>
      <c r="I23" s="232"/>
      <c r="J23" s="104" t="s">
        <v>325</v>
      </c>
      <c r="K23" s="104" t="s">
        <v>326</v>
      </c>
      <c r="L23" s="234"/>
    </row>
    <row r="24" spans="2:12" ht="25.15" customHeight="1" x14ac:dyDescent="0.4">
      <c r="B24" s="105" t="s">
        <v>327</v>
      </c>
      <c r="C24" s="111">
        <f>SUM(C25:C30)</f>
        <v>20922649449</v>
      </c>
      <c r="D24" s="112">
        <f t="shared" ref="D24:L24" si="2">SUM(D25:D30)</f>
        <v>1971346862</v>
      </c>
      <c r="E24" s="113">
        <f t="shared" si="2"/>
        <v>5248954328</v>
      </c>
      <c r="F24" s="111">
        <f t="shared" si="2"/>
        <v>3152050559</v>
      </c>
      <c r="G24" s="111">
        <f t="shared" si="2"/>
        <v>1778200733</v>
      </c>
      <c r="H24" s="111">
        <f t="shared" si="2"/>
        <v>7001364385</v>
      </c>
      <c r="I24" s="111">
        <f t="shared" si="2"/>
        <v>0</v>
      </c>
      <c r="J24" s="111">
        <f t="shared" si="2"/>
        <v>0</v>
      </c>
      <c r="K24" s="111">
        <f t="shared" si="2"/>
        <v>0</v>
      </c>
      <c r="L24" s="111">
        <f t="shared" si="2"/>
        <v>3742079444</v>
      </c>
    </row>
    <row r="25" spans="2:12" ht="25.15" customHeight="1" x14ac:dyDescent="0.4">
      <c r="B25" s="105" t="s">
        <v>328</v>
      </c>
      <c r="C25" s="111">
        <f>SUM(E25:L25)</f>
        <v>2202700439</v>
      </c>
      <c r="D25" s="112">
        <v>97743383</v>
      </c>
      <c r="E25" s="113">
        <v>2191252895</v>
      </c>
      <c r="F25" s="111">
        <v>0</v>
      </c>
      <c r="G25" s="111">
        <v>0</v>
      </c>
      <c r="H25" s="111">
        <v>11447544</v>
      </c>
      <c r="I25" s="111">
        <v>0</v>
      </c>
      <c r="J25" s="111">
        <v>0</v>
      </c>
      <c r="K25" s="111">
        <v>0</v>
      </c>
      <c r="L25" s="111">
        <v>0</v>
      </c>
    </row>
    <row r="26" spans="2:12" ht="25.15" customHeight="1" x14ac:dyDescent="0.4">
      <c r="B26" s="105" t="s">
        <v>329</v>
      </c>
      <c r="C26" s="111">
        <f t="shared" ref="C26:C30" si="3">SUM(E26:L26)</f>
        <v>133832462</v>
      </c>
      <c r="D26" s="112">
        <v>10094001</v>
      </c>
      <c r="E26" s="113">
        <v>44432462</v>
      </c>
      <c r="F26" s="111">
        <v>0</v>
      </c>
      <c r="G26" s="111">
        <v>0</v>
      </c>
      <c r="H26" s="111">
        <v>89400000</v>
      </c>
      <c r="I26" s="111">
        <v>0</v>
      </c>
      <c r="J26" s="111">
        <v>0</v>
      </c>
      <c r="K26" s="111">
        <v>0</v>
      </c>
      <c r="L26" s="111">
        <v>0</v>
      </c>
    </row>
    <row r="27" spans="2:12" ht="25.15" customHeight="1" x14ac:dyDescent="0.4">
      <c r="B27" s="105" t="s">
        <v>330</v>
      </c>
      <c r="C27" s="111">
        <f t="shared" si="3"/>
        <v>184438941</v>
      </c>
      <c r="D27" s="112">
        <v>29474824</v>
      </c>
      <c r="E27" s="113">
        <v>184438941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</row>
    <row r="28" spans="2:12" ht="25.15" customHeight="1" x14ac:dyDescent="0.4">
      <c r="B28" s="105" t="s">
        <v>331</v>
      </c>
      <c r="C28" s="111">
        <f t="shared" si="3"/>
        <v>3324379747</v>
      </c>
      <c r="D28" s="112">
        <v>386991128</v>
      </c>
      <c r="E28" s="113">
        <v>1432728181</v>
      </c>
      <c r="F28" s="111">
        <v>383443961</v>
      </c>
      <c r="G28" s="111">
        <v>1193769064</v>
      </c>
      <c r="H28" s="111">
        <v>272388541</v>
      </c>
      <c r="I28" s="111">
        <v>0</v>
      </c>
      <c r="J28" s="111">
        <v>0</v>
      </c>
      <c r="K28" s="111">
        <v>0</v>
      </c>
      <c r="L28" s="111">
        <v>42050000</v>
      </c>
    </row>
    <row r="29" spans="2:12" ht="25.15" customHeight="1" x14ac:dyDescent="0.4">
      <c r="B29" s="105" t="s">
        <v>332</v>
      </c>
      <c r="C29" s="111">
        <f t="shared" si="3"/>
        <v>12404873986</v>
      </c>
      <c r="D29" s="112">
        <v>924417284</v>
      </c>
      <c r="E29" s="113">
        <v>5388381</v>
      </c>
      <c r="F29" s="111">
        <v>1917140150</v>
      </c>
      <c r="G29" s="111">
        <v>255457490</v>
      </c>
      <c r="H29" s="111">
        <v>6534258521</v>
      </c>
      <c r="I29" s="111">
        <v>0</v>
      </c>
      <c r="J29" s="111">
        <v>0</v>
      </c>
      <c r="K29" s="111">
        <v>0</v>
      </c>
      <c r="L29" s="111">
        <v>3692629444</v>
      </c>
    </row>
    <row r="30" spans="2:12" ht="25.15" customHeight="1" x14ac:dyDescent="0.4">
      <c r="B30" s="105" t="s">
        <v>333</v>
      </c>
      <c r="C30" s="111">
        <f t="shared" si="3"/>
        <v>2672423874</v>
      </c>
      <c r="D30" s="112">
        <v>522626242</v>
      </c>
      <c r="E30" s="113">
        <v>1390713468</v>
      </c>
      <c r="F30" s="111">
        <v>851466448</v>
      </c>
      <c r="G30" s="111">
        <v>328974179</v>
      </c>
      <c r="H30" s="111">
        <v>93869779</v>
      </c>
      <c r="I30" s="111"/>
      <c r="J30" s="111"/>
      <c r="K30" s="111"/>
      <c r="L30" s="111">
        <v>7400000</v>
      </c>
    </row>
    <row r="31" spans="2:12" ht="25.15" customHeight="1" x14ac:dyDescent="0.4">
      <c r="B31" s="105" t="s">
        <v>334</v>
      </c>
      <c r="C31" s="111">
        <f>SUM(C32:C35)</f>
        <v>18161840811</v>
      </c>
      <c r="D31" s="112">
        <f t="shared" ref="D31:L31" si="4">SUM(D32:D35)</f>
        <v>1482108491</v>
      </c>
      <c r="E31" s="113">
        <f t="shared" si="4"/>
        <v>10011683691</v>
      </c>
      <c r="F31" s="111">
        <f t="shared" si="4"/>
        <v>7859551554</v>
      </c>
      <c r="G31" s="111">
        <f t="shared" si="4"/>
        <v>21211874</v>
      </c>
      <c r="H31" s="111">
        <f t="shared" si="4"/>
        <v>269393692</v>
      </c>
      <c r="I31" s="111">
        <f t="shared" si="4"/>
        <v>0</v>
      </c>
      <c r="J31" s="111">
        <f t="shared" si="4"/>
        <v>0</v>
      </c>
      <c r="K31" s="111">
        <f t="shared" si="4"/>
        <v>0</v>
      </c>
      <c r="L31" s="111">
        <f t="shared" si="4"/>
        <v>0</v>
      </c>
    </row>
    <row r="32" spans="2:12" ht="25.15" customHeight="1" x14ac:dyDescent="0.4">
      <c r="B32" s="105" t="s">
        <v>335</v>
      </c>
      <c r="C32" s="111">
        <f t="shared" ref="C32:C35" si="5">SUM(E32:L32)</f>
        <v>16636771344</v>
      </c>
      <c r="D32" s="112">
        <v>1326156599</v>
      </c>
      <c r="E32" s="113">
        <v>8624429440</v>
      </c>
      <c r="F32" s="111">
        <v>7749282672</v>
      </c>
      <c r="G32" s="111">
        <v>0</v>
      </c>
      <c r="H32" s="111">
        <v>263059232</v>
      </c>
      <c r="I32" s="111">
        <v>0</v>
      </c>
      <c r="J32" s="111">
        <v>0</v>
      </c>
      <c r="K32" s="111">
        <v>0</v>
      </c>
      <c r="L32" s="111">
        <v>0</v>
      </c>
    </row>
    <row r="33" spans="2:12" ht="25.15" customHeight="1" x14ac:dyDescent="0.4">
      <c r="B33" s="105" t="s">
        <v>336</v>
      </c>
      <c r="C33" s="111">
        <f t="shared" si="5"/>
        <v>126641737</v>
      </c>
      <c r="D33" s="112">
        <v>48044711</v>
      </c>
      <c r="E33" s="113">
        <v>126641737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</row>
    <row r="34" spans="2:12" ht="25.15" customHeight="1" x14ac:dyDescent="0.4">
      <c r="B34" s="105" t="s">
        <v>337</v>
      </c>
      <c r="C34" s="111">
        <f t="shared" si="5"/>
        <v>0</v>
      </c>
      <c r="D34" s="112">
        <v>0</v>
      </c>
      <c r="E34" s="113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</row>
    <row r="35" spans="2:12" ht="25.15" customHeight="1" x14ac:dyDescent="0.4">
      <c r="B35" s="105" t="s">
        <v>338</v>
      </c>
      <c r="C35" s="111">
        <f t="shared" si="5"/>
        <v>1398427730</v>
      </c>
      <c r="D35" s="112">
        <v>107907181</v>
      </c>
      <c r="E35" s="113">
        <v>1260612514</v>
      </c>
      <c r="F35" s="111">
        <v>110268882</v>
      </c>
      <c r="G35" s="111">
        <v>21211874</v>
      </c>
      <c r="H35" s="111">
        <v>6334460</v>
      </c>
      <c r="I35" s="111">
        <v>0</v>
      </c>
      <c r="J35" s="111">
        <v>0</v>
      </c>
      <c r="K35" s="111">
        <v>0</v>
      </c>
      <c r="L35" s="111">
        <v>0</v>
      </c>
    </row>
    <row r="36" spans="2:12" ht="25.15" customHeight="1" x14ac:dyDescent="0.4">
      <c r="B36" s="109" t="s">
        <v>339</v>
      </c>
      <c r="C36" s="111">
        <f>SUM(C24,C31)</f>
        <v>39084490260</v>
      </c>
      <c r="D36" s="112">
        <f t="shared" ref="D36:L36" si="6">SUM(D24,D31)</f>
        <v>3453455353</v>
      </c>
      <c r="E36" s="113">
        <f t="shared" si="6"/>
        <v>15260638019</v>
      </c>
      <c r="F36" s="113">
        <f t="shared" si="6"/>
        <v>11011602113</v>
      </c>
      <c r="G36" s="111">
        <f t="shared" si="6"/>
        <v>1799412607</v>
      </c>
      <c r="H36" s="113">
        <f t="shared" si="6"/>
        <v>7270758077</v>
      </c>
      <c r="I36" s="111">
        <f t="shared" si="6"/>
        <v>0</v>
      </c>
      <c r="J36" s="111">
        <f t="shared" si="6"/>
        <v>0</v>
      </c>
      <c r="K36" s="111">
        <f t="shared" si="6"/>
        <v>0</v>
      </c>
      <c r="L36" s="111">
        <f t="shared" si="6"/>
        <v>3742079444</v>
      </c>
    </row>
    <row r="37" spans="2:12" x14ac:dyDescent="0.4">
      <c r="C37" s="114"/>
      <c r="D37" s="114"/>
      <c r="E37" s="114"/>
      <c r="F37" s="114"/>
      <c r="G37" s="114"/>
      <c r="H37" s="114"/>
      <c r="I37" s="114"/>
      <c r="J37" s="114"/>
      <c r="K37" s="114"/>
      <c r="L37" s="114"/>
    </row>
    <row r="38" spans="2:12" x14ac:dyDescent="0.4">
      <c r="B38" s="30" t="s">
        <v>341</v>
      </c>
      <c r="C38" s="114"/>
      <c r="D38" s="114"/>
      <c r="E38" s="114"/>
      <c r="F38" s="114"/>
      <c r="G38" s="114"/>
      <c r="H38" s="114"/>
      <c r="I38" s="114"/>
      <c r="J38" s="114"/>
      <c r="K38" s="114"/>
      <c r="L38" s="114"/>
    </row>
    <row r="39" spans="2:12" ht="16.149999999999999" customHeight="1" x14ac:dyDescent="0.4">
      <c r="B39" s="235" t="s">
        <v>245</v>
      </c>
      <c r="C39" s="231" t="s">
        <v>317</v>
      </c>
      <c r="D39" s="100"/>
      <c r="E39" s="237" t="s">
        <v>318</v>
      </c>
      <c r="F39" s="233" t="s">
        <v>319</v>
      </c>
      <c r="G39" s="233" t="s">
        <v>320</v>
      </c>
      <c r="H39" s="233" t="s">
        <v>321</v>
      </c>
      <c r="I39" s="231" t="s">
        <v>322</v>
      </c>
      <c r="J39" s="101"/>
      <c r="K39" s="102"/>
      <c r="L39" s="233" t="s">
        <v>323</v>
      </c>
    </row>
    <row r="40" spans="2:12" ht="16.149999999999999" customHeight="1" x14ac:dyDescent="0.4">
      <c r="B40" s="236"/>
      <c r="C40" s="234"/>
      <c r="D40" s="103" t="s">
        <v>324</v>
      </c>
      <c r="E40" s="238"/>
      <c r="F40" s="234"/>
      <c r="G40" s="234"/>
      <c r="H40" s="234"/>
      <c r="I40" s="232"/>
      <c r="J40" s="104" t="s">
        <v>325</v>
      </c>
      <c r="K40" s="104" t="s">
        <v>326</v>
      </c>
      <c r="L40" s="234"/>
    </row>
    <row r="41" spans="2:12" ht="25.15" customHeight="1" x14ac:dyDescent="0.4">
      <c r="B41" s="105" t="s">
        <v>327</v>
      </c>
      <c r="C41" s="111">
        <f>SUM(C42:C47)</f>
        <v>1690214857</v>
      </c>
      <c r="D41" s="112">
        <f t="shared" ref="D41:L41" si="7">SUM(D42:D47)</f>
        <v>241796758</v>
      </c>
      <c r="E41" s="113">
        <f t="shared" si="7"/>
        <v>680284944</v>
      </c>
      <c r="F41" s="111">
        <f t="shared" si="7"/>
        <v>259634454</v>
      </c>
      <c r="G41" s="111">
        <f t="shared" si="7"/>
        <v>284095459</v>
      </c>
      <c r="H41" s="111">
        <f t="shared" si="7"/>
        <v>466200000</v>
      </c>
      <c r="I41" s="111">
        <f t="shared" si="7"/>
        <v>0</v>
      </c>
      <c r="J41" s="111">
        <f t="shared" si="7"/>
        <v>0</v>
      </c>
      <c r="K41" s="111">
        <f t="shared" si="7"/>
        <v>0</v>
      </c>
      <c r="L41" s="111">
        <f t="shared" si="7"/>
        <v>0</v>
      </c>
    </row>
    <row r="42" spans="2:12" ht="25.15" customHeight="1" x14ac:dyDescent="0.4">
      <c r="B42" s="105" t="s">
        <v>328</v>
      </c>
      <c r="C42" s="111">
        <f>SUM(E42:L42)</f>
        <v>0</v>
      </c>
      <c r="D42" s="112"/>
      <c r="E42" s="113"/>
      <c r="F42" s="111"/>
      <c r="G42" s="111"/>
      <c r="H42" s="111"/>
      <c r="I42" s="111"/>
      <c r="J42" s="111"/>
      <c r="K42" s="111"/>
      <c r="L42" s="111"/>
    </row>
    <row r="43" spans="2:12" ht="25.15" customHeight="1" x14ac:dyDescent="0.4">
      <c r="B43" s="105" t="s">
        <v>329</v>
      </c>
      <c r="C43" s="111">
        <f t="shared" ref="C43:C47" si="8">SUM(E43:L43)</f>
        <v>0</v>
      </c>
      <c r="D43" s="112"/>
      <c r="E43" s="113"/>
      <c r="F43" s="111"/>
      <c r="G43" s="111"/>
      <c r="H43" s="111"/>
      <c r="I43" s="111"/>
      <c r="J43" s="111"/>
      <c r="K43" s="111"/>
      <c r="L43" s="111"/>
    </row>
    <row r="44" spans="2:12" ht="25.15" customHeight="1" x14ac:dyDescent="0.4">
      <c r="B44" s="105" t="s">
        <v>330</v>
      </c>
      <c r="C44" s="111">
        <f t="shared" si="8"/>
        <v>0</v>
      </c>
      <c r="D44" s="112"/>
      <c r="E44" s="113"/>
      <c r="F44" s="111"/>
      <c r="G44" s="111"/>
      <c r="H44" s="111"/>
      <c r="I44" s="111"/>
      <c r="J44" s="111"/>
      <c r="K44" s="111"/>
      <c r="L44" s="111"/>
    </row>
    <row r="45" spans="2:12" ht="25.15" customHeight="1" x14ac:dyDescent="0.4">
      <c r="B45" s="105" t="s">
        <v>331</v>
      </c>
      <c r="C45" s="111">
        <f t="shared" si="8"/>
        <v>0</v>
      </c>
      <c r="D45" s="112"/>
      <c r="E45" s="113"/>
      <c r="F45" s="111"/>
      <c r="G45" s="111"/>
      <c r="H45" s="111"/>
      <c r="I45" s="111"/>
      <c r="J45" s="111"/>
      <c r="K45" s="111"/>
      <c r="L45" s="111"/>
    </row>
    <row r="46" spans="2:12" ht="25.15" customHeight="1" x14ac:dyDescent="0.4">
      <c r="B46" s="105" t="s">
        <v>332</v>
      </c>
      <c r="C46" s="111">
        <f t="shared" si="8"/>
        <v>0</v>
      </c>
      <c r="D46" s="112"/>
      <c r="E46" s="113"/>
      <c r="F46" s="111"/>
      <c r="G46" s="111"/>
      <c r="H46" s="111"/>
      <c r="I46" s="111"/>
      <c r="J46" s="111"/>
      <c r="K46" s="111"/>
      <c r="L46" s="111"/>
    </row>
    <row r="47" spans="2:12" ht="25.15" customHeight="1" x14ac:dyDescent="0.4">
      <c r="B47" s="105" t="s">
        <v>333</v>
      </c>
      <c r="C47" s="111">
        <f t="shared" si="8"/>
        <v>1690214857</v>
      </c>
      <c r="D47" s="112">
        <v>241796758</v>
      </c>
      <c r="E47" s="113">
        <v>680284944</v>
      </c>
      <c r="F47" s="111">
        <v>259634454</v>
      </c>
      <c r="G47" s="111">
        <v>284095459</v>
      </c>
      <c r="H47" s="111">
        <v>466200000</v>
      </c>
      <c r="I47" s="111">
        <v>0</v>
      </c>
      <c r="J47" s="111">
        <v>0</v>
      </c>
      <c r="K47" s="111">
        <v>0</v>
      </c>
      <c r="L47" s="111">
        <v>0</v>
      </c>
    </row>
    <row r="48" spans="2:12" ht="25.15" customHeight="1" x14ac:dyDescent="0.4">
      <c r="B48" s="105" t="s">
        <v>334</v>
      </c>
      <c r="C48" s="111">
        <f>SUM(C49:C52)</f>
        <v>0</v>
      </c>
      <c r="D48" s="112">
        <f t="shared" ref="D48:L48" si="9">SUM(D49:D52)</f>
        <v>0</v>
      </c>
      <c r="E48" s="113">
        <f t="shared" si="9"/>
        <v>0</v>
      </c>
      <c r="F48" s="111">
        <f t="shared" si="9"/>
        <v>0</v>
      </c>
      <c r="G48" s="111">
        <f t="shared" si="9"/>
        <v>0</v>
      </c>
      <c r="H48" s="111">
        <f t="shared" si="9"/>
        <v>0</v>
      </c>
      <c r="I48" s="111">
        <f t="shared" si="9"/>
        <v>0</v>
      </c>
      <c r="J48" s="111">
        <f t="shared" si="9"/>
        <v>0</v>
      </c>
      <c r="K48" s="111">
        <f t="shared" si="9"/>
        <v>0</v>
      </c>
      <c r="L48" s="111">
        <f t="shared" si="9"/>
        <v>0</v>
      </c>
    </row>
    <row r="49" spans="2:13" ht="25.15" customHeight="1" x14ac:dyDescent="0.4">
      <c r="B49" s="105" t="s">
        <v>335</v>
      </c>
      <c r="C49" s="111">
        <f t="shared" ref="C49:C52" si="10">SUM(E49:L49)</f>
        <v>0</v>
      </c>
      <c r="D49" s="112"/>
      <c r="E49" s="113"/>
      <c r="F49" s="111"/>
      <c r="G49" s="111"/>
      <c r="H49" s="111"/>
      <c r="I49" s="111"/>
      <c r="J49" s="111"/>
      <c r="K49" s="111"/>
      <c r="L49" s="111"/>
    </row>
    <row r="50" spans="2:13" ht="25.15" customHeight="1" x14ac:dyDescent="0.4">
      <c r="B50" s="105" t="s">
        <v>336</v>
      </c>
      <c r="C50" s="111">
        <f t="shared" si="10"/>
        <v>0</v>
      </c>
      <c r="D50" s="112"/>
      <c r="E50" s="113"/>
      <c r="F50" s="111"/>
      <c r="G50" s="111"/>
      <c r="H50" s="111"/>
      <c r="I50" s="111"/>
      <c r="J50" s="111"/>
      <c r="K50" s="111"/>
      <c r="L50" s="111"/>
    </row>
    <row r="51" spans="2:13" ht="25.15" customHeight="1" x14ac:dyDescent="0.4">
      <c r="B51" s="105" t="s">
        <v>337</v>
      </c>
      <c r="C51" s="111">
        <f t="shared" si="10"/>
        <v>0</v>
      </c>
      <c r="D51" s="112"/>
      <c r="E51" s="113"/>
      <c r="F51" s="111"/>
      <c r="G51" s="111"/>
      <c r="H51" s="111"/>
      <c r="I51" s="111"/>
      <c r="J51" s="111"/>
      <c r="K51" s="111"/>
      <c r="L51" s="111"/>
    </row>
    <row r="52" spans="2:13" ht="25.15" customHeight="1" x14ac:dyDescent="0.4">
      <c r="B52" s="105" t="s">
        <v>338</v>
      </c>
      <c r="C52" s="111">
        <f t="shared" si="10"/>
        <v>0</v>
      </c>
      <c r="D52" s="112"/>
      <c r="E52" s="113"/>
      <c r="F52" s="111"/>
      <c r="G52" s="111"/>
      <c r="H52" s="111"/>
      <c r="I52" s="111"/>
      <c r="J52" s="111"/>
      <c r="K52" s="111"/>
      <c r="L52" s="111"/>
    </row>
    <row r="53" spans="2:13" ht="25.15" customHeight="1" x14ac:dyDescent="0.4">
      <c r="B53" s="109" t="s">
        <v>339</v>
      </c>
      <c r="C53" s="111">
        <f>SUM(C41,C48)</f>
        <v>1690214857</v>
      </c>
      <c r="D53" s="112">
        <f t="shared" ref="D53:L53" si="11">SUM(D41,D48)</f>
        <v>241796758</v>
      </c>
      <c r="E53" s="113">
        <f t="shared" si="11"/>
        <v>680284944</v>
      </c>
      <c r="F53" s="113">
        <f t="shared" si="11"/>
        <v>259634454</v>
      </c>
      <c r="G53" s="111">
        <f t="shared" si="11"/>
        <v>284095459</v>
      </c>
      <c r="H53" s="113">
        <f t="shared" si="11"/>
        <v>466200000</v>
      </c>
      <c r="I53" s="111">
        <f t="shared" si="11"/>
        <v>0</v>
      </c>
      <c r="J53" s="111">
        <f t="shared" si="11"/>
        <v>0</v>
      </c>
      <c r="K53" s="111">
        <f t="shared" si="11"/>
        <v>0</v>
      </c>
      <c r="L53" s="111">
        <f t="shared" si="11"/>
        <v>0</v>
      </c>
    </row>
    <row r="54" spans="2:13" x14ac:dyDescent="0.4">
      <c r="C54" s="114"/>
      <c r="D54" s="114">
        <f>C53-D53</f>
        <v>1448418099</v>
      </c>
      <c r="E54" s="114"/>
      <c r="F54" s="114"/>
      <c r="G54" s="114"/>
      <c r="H54" s="114"/>
      <c r="I54" s="114"/>
      <c r="J54" s="114"/>
      <c r="K54" s="114"/>
      <c r="L54" s="114"/>
      <c r="M54" s="114"/>
    </row>
    <row r="55" spans="2:13" x14ac:dyDescent="0.4">
      <c r="B55" s="30" t="s">
        <v>342</v>
      </c>
    </row>
    <row r="56" spans="2:13" ht="16.149999999999999" customHeight="1" x14ac:dyDescent="0.4">
      <c r="B56" s="235" t="s">
        <v>245</v>
      </c>
      <c r="C56" s="231" t="s">
        <v>317</v>
      </c>
      <c r="D56" s="100"/>
      <c r="E56" s="237" t="s">
        <v>318</v>
      </c>
      <c r="F56" s="233" t="s">
        <v>319</v>
      </c>
      <c r="G56" s="233" t="s">
        <v>320</v>
      </c>
      <c r="H56" s="233" t="s">
        <v>321</v>
      </c>
      <c r="I56" s="231" t="s">
        <v>322</v>
      </c>
      <c r="J56" s="101"/>
      <c r="K56" s="102"/>
      <c r="L56" s="233" t="s">
        <v>323</v>
      </c>
    </row>
    <row r="57" spans="2:13" ht="16.149999999999999" customHeight="1" x14ac:dyDescent="0.4">
      <c r="B57" s="236"/>
      <c r="C57" s="234"/>
      <c r="D57" s="103" t="s">
        <v>324</v>
      </c>
      <c r="E57" s="238"/>
      <c r="F57" s="234"/>
      <c r="G57" s="234"/>
      <c r="H57" s="234"/>
      <c r="I57" s="232"/>
      <c r="J57" s="104" t="s">
        <v>325</v>
      </c>
      <c r="K57" s="104" t="s">
        <v>326</v>
      </c>
      <c r="L57" s="234"/>
    </row>
    <row r="58" spans="2:13" ht="25.15" customHeight="1" x14ac:dyDescent="0.4">
      <c r="B58" s="105" t="s">
        <v>327</v>
      </c>
      <c r="C58" s="111">
        <f>SUM(C59:C64)</f>
        <v>20715258</v>
      </c>
      <c r="D58" s="112">
        <f t="shared" ref="D58:L58" si="12">SUM(D59:D64)</f>
        <v>13810103</v>
      </c>
      <c r="E58" s="113">
        <f t="shared" si="12"/>
        <v>20715258</v>
      </c>
      <c r="F58" s="111">
        <f t="shared" si="12"/>
        <v>0</v>
      </c>
      <c r="G58" s="111">
        <f t="shared" si="12"/>
        <v>0</v>
      </c>
      <c r="H58" s="111">
        <f t="shared" si="12"/>
        <v>0</v>
      </c>
      <c r="I58" s="111">
        <f t="shared" si="12"/>
        <v>0</v>
      </c>
      <c r="J58" s="111">
        <f t="shared" si="12"/>
        <v>0</v>
      </c>
      <c r="K58" s="111">
        <f t="shared" si="12"/>
        <v>0</v>
      </c>
      <c r="L58" s="111">
        <f t="shared" si="12"/>
        <v>0</v>
      </c>
    </row>
    <row r="59" spans="2:13" ht="25.15" customHeight="1" x14ac:dyDescent="0.4">
      <c r="B59" s="105" t="s">
        <v>328</v>
      </c>
      <c r="C59" s="111">
        <f>SUM(E59:L59)</f>
        <v>0</v>
      </c>
      <c r="D59" s="112"/>
      <c r="E59" s="113"/>
      <c r="F59" s="111"/>
      <c r="G59" s="111"/>
      <c r="H59" s="111"/>
      <c r="I59" s="111"/>
      <c r="J59" s="111"/>
      <c r="K59" s="111"/>
      <c r="L59" s="111"/>
    </row>
    <row r="60" spans="2:13" ht="25.15" customHeight="1" x14ac:dyDescent="0.4">
      <c r="B60" s="105" t="s">
        <v>329</v>
      </c>
      <c r="C60" s="111">
        <f t="shared" ref="C60:C64" si="13">SUM(E60:L60)</f>
        <v>0</v>
      </c>
      <c r="D60" s="112"/>
      <c r="E60" s="113"/>
      <c r="F60" s="111"/>
      <c r="G60" s="111"/>
      <c r="H60" s="111"/>
      <c r="I60" s="111"/>
      <c r="J60" s="111"/>
      <c r="K60" s="111"/>
      <c r="L60" s="111"/>
    </row>
    <row r="61" spans="2:13" ht="25.15" customHeight="1" x14ac:dyDescent="0.4">
      <c r="B61" s="105" t="s">
        <v>330</v>
      </c>
      <c r="C61" s="111">
        <f t="shared" si="13"/>
        <v>0</v>
      </c>
      <c r="D61" s="112"/>
      <c r="E61" s="113"/>
      <c r="F61" s="111"/>
      <c r="G61" s="111"/>
      <c r="H61" s="111"/>
      <c r="I61" s="111"/>
      <c r="J61" s="111"/>
      <c r="K61" s="111"/>
      <c r="L61" s="111"/>
    </row>
    <row r="62" spans="2:13" ht="25.15" customHeight="1" x14ac:dyDescent="0.4">
      <c r="B62" s="105" t="s">
        <v>331</v>
      </c>
      <c r="C62" s="111">
        <f t="shared" si="13"/>
        <v>0</v>
      </c>
      <c r="D62" s="112"/>
      <c r="E62" s="113"/>
      <c r="F62" s="111"/>
      <c r="G62" s="111"/>
      <c r="H62" s="111"/>
      <c r="I62" s="111"/>
      <c r="J62" s="111"/>
      <c r="K62" s="111"/>
      <c r="L62" s="111"/>
    </row>
    <row r="63" spans="2:13" ht="25.15" customHeight="1" x14ac:dyDescent="0.4">
      <c r="B63" s="105" t="s">
        <v>332</v>
      </c>
      <c r="C63" s="111">
        <f t="shared" si="13"/>
        <v>0</v>
      </c>
      <c r="D63" s="112"/>
      <c r="E63" s="113"/>
      <c r="F63" s="111"/>
      <c r="G63" s="111"/>
      <c r="H63" s="111"/>
      <c r="I63" s="111"/>
      <c r="J63" s="111"/>
      <c r="K63" s="111"/>
      <c r="L63" s="111"/>
    </row>
    <row r="64" spans="2:13" ht="25.15" customHeight="1" x14ac:dyDescent="0.4">
      <c r="B64" s="105" t="s">
        <v>333</v>
      </c>
      <c r="C64" s="111">
        <f t="shared" si="13"/>
        <v>20715258</v>
      </c>
      <c r="D64" s="112">
        <v>13810103</v>
      </c>
      <c r="E64" s="113">
        <v>20715258</v>
      </c>
      <c r="F64" s="111">
        <v>0</v>
      </c>
      <c r="G64" s="111">
        <v>0</v>
      </c>
      <c r="H64" s="111">
        <v>0</v>
      </c>
      <c r="I64" s="111">
        <v>0</v>
      </c>
      <c r="J64" s="111">
        <v>0</v>
      </c>
      <c r="K64" s="111">
        <v>0</v>
      </c>
      <c r="L64" s="111">
        <v>0</v>
      </c>
    </row>
    <row r="65" spans="2:12" ht="25.15" customHeight="1" x14ac:dyDescent="0.4">
      <c r="B65" s="105" t="s">
        <v>334</v>
      </c>
      <c r="C65" s="111">
        <f>SUM(C66:C69)</f>
        <v>0</v>
      </c>
      <c r="D65" s="112">
        <f t="shared" ref="D65:L65" si="14">SUM(D66:D69)</f>
        <v>0</v>
      </c>
      <c r="E65" s="113">
        <f t="shared" si="14"/>
        <v>0</v>
      </c>
      <c r="F65" s="111">
        <f t="shared" si="14"/>
        <v>0</v>
      </c>
      <c r="G65" s="111">
        <f t="shared" si="14"/>
        <v>0</v>
      </c>
      <c r="H65" s="111">
        <f t="shared" si="14"/>
        <v>0</v>
      </c>
      <c r="I65" s="111">
        <f t="shared" si="14"/>
        <v>0</v>
      </c>
      <c r="J65" s="111">
        <f t="shared" si="14"/>
        <v>0</v>
      </c>
      <c r="K65" s="111">
        <f t="shared" si="14"/>
        <v>0</v>
      </c>
      <c r="L65" s="111">
        <f t="shared" si="14"/>
        <v>0</v>
      </c>
    </row>
    <row r="66" spans="2:12" ht="25.15" customHeight="1" x14ac:dyDescent="0.4">
      <c r="B66" s="105" t="s">
        <v>335</v>
      </c>
      <c r="C66" s="111">
        <f t="shared" ref="C66:C69" si="15">SUM(E66:L66)</f>
        <v>0</v>
      </c>
      <c r="D66" s="112"/>
      <c r="E66" s="113"/>
      <c r="F66" s="111"/>
      <c r="G66" s="111"/>
      <c r="H66" s="111"/>
      <c r="I66" s="111"/>
      <c r="J66" s="111"/>
      <c r="K66" s="111"/>
      <c r="L66" s="111"/>
    </row>
    <row r="67" spans="2:12" ht="25.15" customHeight="1" x14ac:dyDescent="0.4">
      <c r="B67" s="105" t="s">
        <v>336</v>
      </c>
      <c r="C67" s="111">
        <f t="shared" si="15"/>
        <v>0</v>
      </c>
      <c r="D67" s="112"/>
      <c r="E67" s="113"/>
      <c r="F67" s="111"/>
      <c r="G67" s="111"/>
      <c r="H67" s="111"/>
      <c r="I67" s="111"/>
      <c r="J67" s="111"/>
      <c r="K67" s="111"/>
      <c r="L67" s="111"/>
    </row>
    <row r="68" spans="2:12" ht="25.15" customHeight="1" x14ac:dyDescent="0.4">
      <c r="B68" s="105" t="s">
        <v>337</v>
      </c>
      <c r="C68" s="111">
        <f t="shared" si="15"/>
        <v>0</v>
      </c>
      <c r="D68" s="112"/>
      <c r="E68" s="113"/>
      <c r="F68" s="111"/>
      <c r="G68" s="111"/>
      <c r="H68" s="111"/>
      <c r="I68" s="111"/>
      <c r="J68" s="111"/>
      <c r="K68" s="111"/>
      <c r="L68" s="111"/>
    </row>
    <row r="69" spans="2:12" ht="25.15" customHeight="1" x14ac:dyDescent="0.4">
      <c r="B69" s="105" t="s">
        <v>338</v>
      </c>
      <c r="C69" s="111">
        <f t="shared" si="15"/>
        <v>0</v>
      </c>
      <c r="D69" s="112"/>
      <c r="E69" s="113"/>
      <c r="F69" s="111"/>
      <c r="G69" s="111"/>
      <c r="H69" s="111"/>
      <c r="I69" s="111"/>
      <c r="J69" s="111"/>
      <c r="K69" s="111"/>
      <c r="L69" s="111"/>
    </row>
    <row r="70" spans="2:12" ht="25.15" customHeight="1" x14ac:dyDescent="0.4">
      <c r="B70" s="109" t="s">
        <v>339</v>
      </c>
      <c r="C70" s="111">
        <f>SUM(C58,C65)</f>
        <v>20715258</v>
      </c>
      <c r="D70" s="112">
        <f t="shared" ref="D70:L70" si="16">SUM(D58,D65)</f>
        <v>13810103</v>
      </c>
      <c r="E70" s="113">
        <f t="shared" si="16"/>
        <v>20715258</v>
      </c>
      <c r="F70" s="113">
        <f t="shared" si="16"/>
        <v>0</v>
      </c>
      <c r="G70" s="111">
        <f t="shared" si="16"/>
        <v>0</v>
      </c>
      <c r="H70" s="113">
        <f t="shared" si="16"/>
        <v>0</v>
      </c>
      <c r="I70" s="111">
        <f t="shared" si="16"/>
        <v>0</v>
      </c>
      <c r="J70" s="111">
        <f t="shared" si="16"/>
        <v>0</v>
      </c>
      <c r="K70" s="111">
        <f t="shared" si="16"/>
        <v>0</v>
      </c>
      <c r="L70" s="111">
        <f t="shared" si="16"/>
        <v>0</v>
      </c>
    </row>
    <row r="71" spans="2:12" x14ac:dyDescent="0.4">
      <c r="D71" s="96">
        <f>C70-D70</f>
        <v>6905155</v>
      </c>
    </row>
    <row r="72" spans="2:12" x14ac:dyDescent="0.4">
      <c r="B72" s="30" t="s">
        <v>343</v>
      </c>
    </row>
    <row r="73" spans="2:12" ht="16.149999999999999" customHeight="1" x14ac:dyDescent="0.4">
      <c r="B73" s="235" t="s">
        <v>245</v>
      </c>
      <c r="C73" s="231" t="s">
        <v>317</v>
      </c>
      <c r="D73" s="100"/>
      <c r="E73" s="237" t="s">
        <v>318</v>
      </c>
      <c r="F73" s="233" t="s">
        <v>319</v>
      </c>
      <c r="G73" s="233" t="s">
        <v>320</v>
      </c>
      <c r="H73" s="233" t="s">
        <v>321</v>
      </c>
      <c r="I73" s="231" t="s">
        <v>322</v>
      </c>
      <c r="J73" s="101"/>
      <c r="K73" s="102"/>
      <c r="L73" s="233" t="s">
        <v>323</v>
      </c>
    </row>
    <row r="74" spans="2:12" ht="16.149999999999999" customHeight="1" x14ac:dyDescent="0.4">
      <c r="B74" s="236"/>
      <c r="C74" s="234"/>
      <c r="D74" s="103" t="s">
        <v>324</v>
      </c>
      <c r="E74" s="238"/>
      <c r="F74" s="234"/>
      <c r="G74" s="234"/>
      <c r="H74" s="234"/>
      <c r="I74" s="232"/>
      <c r="J74" s="104" t="s">
        <v>325</v>
      </c>
      <c r="K74" s="104" t="s">
        <v>326</v>
      </c>
      <c r="L74" s="234"/>
    </row>
    <row r="75" spans="2:12" ht="25.15" customHeight="1" x14ac:dyDescent="0.4">
      <c r="B75" s="105" t="s">
        <v>327</v>
      </c>
      <c r="C75" s="111">
        <f>SUM(C76:C81)</f>
        <v>5111933228</v>
      </c>
      <c r="D75" s="112">
        <f t="shared" ref="D75:L75" si="17">SUM(D76:D81)</f>
        <v>515959045</v>
      </c>
      <c r="E75" s="113">
        <f t="shared" si="17"/>
        <v>1995399194</v>
      </c>
      <c r="F75" s="111">
        <f t="shared" si="17"/>
        <v>2495872508</v>
      </c>
      <c r="G75" s="111">
        <f t="shared" si="17"/>
        <v>541831526</v>
      </c>
      <c r="H75" s="111">
        <f t="shared" si="17"/>
        <v>78830000</v>
      </c>
      <c r="I75" s="111">
        <f t="shared" si="17"/>
        <v>0</v>
      </c>
      <c r="J75" s="111">
        <f t="shared" si="17"/>
        <v>0</v>
      </c>
      <c r="K75" s="111">
        <f t="shared" si="17"/>
        <v>0</v>
      </c>
      <c r="L75" s="111">
        <f t="shared" si="17"/>
        <v>0</v>
      </c>
    </row>
    <row r="76" spans="2:12" ht="25.15" customHeight="1" x14ac:dyDescent="0.4">
      <c r="B76" s="105" t="s">
        <v>328</v>
      </c>
      <c r="C76" s="111">
        <f>SUM(E76:L76)</f>
        <v>0</v>
      </c>
      <c r="D76" s="112"/>
      <c r="E76" s="113"/>
      <c r="F76" s="111"/>
      <c r="G76" s="111"/>
      <c r="H76" s="111"/>
      <c r="I76" s="111"/>
      <c r="J76" s="111"/>
      <c r="K76" s="111"/>
      <c r="L76" s="111"/>
    </row>
    <row r="77" spans="2:12" ht="25.15" customHeight="1" x14ac:dyDescent="0.4">
      <c r="B77" s="105" t="s">
        <v>329</v>
      </c>
      <c r="C77" s="111">
        <f t="shared" ref="C77:C81" si="18">SUM(E77:L77)</f>
        <v>0</v>
      </c>
      <c r="D77" s="112"/>
      <c r="E77" s="113"/>
      <c r="F77" s="111"/>
      <c r="G77" s="111"/>
      <c r="H77" s="111"/>
      <c r="I77" s="111"/>
      <c r="J77" s="111"/>
      <c r="K77" s="111"/>
      <c r="L77" s="111"/>
    </row>
    <row r="78" spans="2:12" ht="25.15" customHeight="1" x14ac:dyDescent="0.4">
      <c r="B78" s="105" t="s">
        <v>330</v>
      </c>
      <c r="C78" s="111">
        <f t="shared" si="18"/>
        <v>482245483</v>
      </c>
      <c r="D78" s="112">
        <v>49308478</v>
      </c>
      <c r="E78" s="113">
        <v>482245483</v>
      </c>
      <c r="F78" s="111">
        <v>0</v>
      </c>
      <c r="G78" s="111">
        <v>0</v>
      </c>
      <c r="H78" s="111">
        <v>0</v>
      </c>
      <c r="I78" s="111">
        <v>0</v>
      </c>
      <c r="J78" s="111">
        <v>0</v>
      </c>
      <c r="K78" s="111">
        <v>0</v>
      </c>
      <c r="L78" s="111">
        <v>0</v>
      </c>
    </row>
    <row r="79" spans="2:12" ht="25.15" customHeight="1" x14ac:dyDescent="0.4">
      <c r="B79" s="105" t="s">
        <v>331</v>
      </c>
      <c r="C79" s="111">
        <f t="shared" si="18"/>
        <v>0</v>
      </c>
      <c r="D79" s="112"/>
      <c r="E79" s="113"/>
      <c r="F79" s="111"/>
      <c r="G79" s="111"/>
      <c r="H79" s="111"/>
      <c r="I79" s="111"/>
      <c r="J79" s="111"/>
      <c r="K79" s="111"/>
      <c r="L79" s="111"/>
    </row>
    <row r="80" spans="2:12" ht="25.15" customHeight="1" x14ac:dyDescent="0.4">
      <c r="B80" s="105" t="s">
        <v>332</v>
      </c>
      <c r="C80" s="111">
        <f t="shared" si="18"/>
        <v>0</v>
      </c>
      <c r="D80" s="112"/>
      <c r="E80" s="113"/>
      <c r="F80" s="111"/>
      <c r="G80" s="111"/>
      <c r="H80" s="111"/>
      <c r="I80" s="111"/>
      <c r="J80" s="111"/>
      <c r="K80" s="111"/>
      <c r="L80" s="111"/>
    </row>
    <row r="81" spans="2:12" ht="25.15" customHeight="1" x14ac:dyDescent="0.4">
      <c r="B81" s="105" t="s">
        <v>333</v>
      </c>
      <c r="C81" s="111">
        <f t="shared" si="18"/>
        <v>4629687745</v>
      </c>
      <c r="D81" s="112">
        <v>466650567</v>
      </c>
      <c r="E81" s="113">
        <v>1513153711</v>
      </c>
      <c r="F81" s="111">
        <v>2495872508</v>
      </c>
      <c r="G81" s="111">
        <v>541831526</v>
      </c>
      <c r="H81" s="111">
        <v>78830000</v>
      </c>
      <c r="I81" s="111">
        <v>0</v>
      </c>
      <c r="J81" s="111">
        <v>0</v>
      </c>
      <c r="K81" s="111">
        <v>0</v>
      </c>
      <c r="L81" s="111">
        <v>0</v>
      </c>
    </row>
    <row r="82" spans="2:12" ht="25.15" customHeight="1" x14ac:dyDescent="0.4">
      <c r="B82" s="105" t="s">
        <v>334</v>
      </c>
      <c r="C82" s="111">
        <f>SUM(C83:C86)</f>
        <v>0</v>
      </c>
      <c r="D82" s="112">
        <f t="shared" ref="D82:L82" si="19">SUM(D83:D86)</f>
        <v>0</v>
      </c>
      <c r="E82" s="113">
        <f t="shared" si="19"/>
        <v>0</v>
      </c>
      <c r="F82" s="111">
        <f t="shared" si="19"/>
        <v>0</v>
      </c>
      <c r="G82" s="111">
        <f t="shared" si="19"/>
        <v>0</v>
      </c>
      <c r="H82" s="111">
        <f t="shared" si="19"/>
        <v>0</v>
      </c>
      <c r="I82" s="111">
        <f t="shared" si="19"/>
        <v>0</v>
      </c>
      <c r="J82" s="111">
        <f t="shared" si="19"/>
        <v>0</v>
      </c>
      <c r="K82" s="111">
        <f t="shared" si="19"/>
        <v>0</v>
      </c>
      <c r="L82" s="111">
        <f t="shared" si="19"/>
        <v>0</v>
      </c>
    </row>
    <row r="83" spans="2:12" ht="25.15" customHeight="1" x14ac:dyDescent="0.4">
      <c r="B83" s="105" t="s">
        <v>335</v>
      </c>
      <c r="C83" s="111">
        <f t="shared" ref="C83:C86" si="20">SUM(E83:L83)</f>
        <v>0</v>
      </c>
      <c r="D83" s="112"/>
      <c r="E83" s="113"/>
      <c r="F83" s="111"/>
      <c r="G83" s="111"/>
      <c r="H83" s="111"/>
      <c r="I83" s="111"/>
      <c r="J83" s="111"/>
      <c r="K83" s="111"/>
      <c r="L83" s="111"/>
    </row>
    <row r="84" spans="2:12" ht="25.15" customHeight="1" x14ac:dyDescent="0.4">
      <c r="B84" s="105" t="s">
        <v>336</v>
      </c>
      <c r="C84" s="111">
        <f t="shared" si="20"/>
        <v>0</v>
      </c>
      <c r="D84" s="112"/>
      <c r="E84" s="113"/>
      <c r="F84" s="111"/>
      <c r="G84" s="111"/>
      <c r="H84" s="111"/>
      <c r="I84" s="111"/>
      <c r="J84" s="111"/>
      <c r="K84" s="111"/>
      <c r="L84" s="111"/>
    </row>
    <row r="85" spans="2:12" ht="25.15" customHeight="1" x14ac:dyDescent="0.4">
      <c r="B85" s="105" t="s">
        <v>337</v>
      </c>
      <c r="C85" s="111">
        <f t="shared" si="20"/>
        <v>0</v>
      </c>
      <c r="D85" s="112"/>
      <c r="E85" s="113"/>
      <c r="F85" s="111"/>
      <c r="G85" s="111"/>
      <c r="H85" s="111"/>
      <c r="I85" s="111"/>
      <c r="J85" s="111"/>
      <c r="K85" s="111"/>
      <c r="L85" s="111"/>
    </row>
    <row r="86" spans="2:12" ht="25.15" customHeight="1" x14ac:dyDescent="0.4">
      <c r="B86" s="105" t="s">
        <v>338</v>
      </c>
      <c r="C86" s="111">
        <f t="shared" si="20"/>
        <v>0</v>
      </c>
      <c r="D86" s="112"/>
      <c r="E86" s="113"/>
      <c r="F86" s="111"/>
      <c r="G86" s="111"/>
      <c r="H86" s="111"/>
      <c r="I86" s="111"/>
      <c r="J86" s="111"/>
      <c r="K86" s="111"/>
      <c r="L86" s="111"/>
    </row>
    <row r="87" spans="2:12" ht="25.15" customHeight="1" x14ac:dyDescent="0.4">
      <c r="B87" s="109" t="s">
        <v>339</v>
      </c>
      <c r="C87" s="111">
        <f>SUM(C75,C82)</f>
        <v>5111933228</v>
      </c>
      <c r="D87" s="112">
        <f t="shared" ref="D87:L87" si="21">SUM(D75,D82)</f>
        <v>515959045</v>
      </c>
      <c r="E87" s="113">
        <f t="shared" si="21"/>
        <v>1995399194</v>
      </c>
      <c r="F87" s="113">
        <f t="shared" si="21"/>
        <v>2495872508</v>
      </c>
      <c r="G87" s="111">
        <f t="shared" si="21"/>
        <v>541831526</v>
      </c>
      <c r="H87" s="113">
        <f t="shared" si="21"/>
        <v>78830000</v>
      </c>
      <c r="I87" s="111">
        <f t="shared" si="21"/>
        <v>0</v>
      </c>
      <c r="J87" s="111">
        <f t="shared" si="21"/>
        <v>0</v>
      </c>
      <c r="K87" s="111">
        <f t="shared" si="21"/>
        <v>0</v>
      </c>
      <c r="L87" s="111">
        <f t="shared" si="21"/>
        <v>0</v>
      </c>
    </row>
    <row r="88" spans="2:12" x14ac:dyDescent="0.4">
      <c r="D88" s="96">
        <f>C87-D87</f>
        <v>4595974183</v>
      </c>
    </row>
  </sheetData>
  <mergeCells count="40">
    <mergeCell ref="I73:I74"/>
    <mergeCell ref="L73:L74"/>
    <mergeCell ref="B73:B74"/>
    <mergeCell ref="C73:C74"/>
    <mergeCell ref="E73:E74"/>
    <mergeCell ref="F73:F74"/>
    <mergeCell ref="G73:G74"/>
    <mergeCell ref="H73:H74"/>
    <mergeCell ref="I39:I40"/>
    <mergeCell ref="L39:L40"/>
    <mergeCell ref="B56:B57"/>
    <mergeCell ref="C56:C57"/>
    <mergeCell ref="E56:E57"/>
    <mergeCell ref="F56:F57"/>
    <mergeCell ref="G56:G57"/>
    <mergeCell ref="H56:H57"/>
    <mergeCell ref="I56:I57"/>
    <mergeCell ref="L56:L57"/>
    <mergeCell ref="B39:B40"/>
    <mergeCell ref="C39:C40"/>
    <mergeCell ref="E39:E40"/>
    <mergeCell ref="F39:F40"/>
    <mergeCell ref="G39:G40"/>
    <mergeCell ref="H39:H40"/>
    <mergeCell ref="I4:I5"/>
    <mergeCell ref="L4:L5"/>
    <mergeCell ref="B22:B23"/>
    <mergeCell ref="C22:C23"/>
    <mergeCell ref="E22:E23"/>
    <mergeCell ref="F22:F23"/>
    <mergeCell ref="G22:G23"/>
    <mergeCell ref="H22:H23"/>
    <mergeCell ref="I22:I23"/>
    <mergeCell ref="L22:L23"/>
    <mergeCell ref="B4:B5"/>
    <mergeCell ref="C4:C5"/>
    <mergeCell ref="E4:E5"/>
    <mergeCell ref="F4:F5"/>
    <mergeCell ref="G4:G5"/>
    <mergeCell ref="H4:H5"/>
  </mergeCells>
  <phoneticPr fontId="10"/>
  <printOptions horizontalCentered="1"/>
  <pageMargins left="0.11811023622047245" right="0.11811023622047245" top="0.35433070866141736" bottom="0.15748031496062992" header="0.31496062992125984" footer="0.31496062992125984"/>
  <pageSetup paperSize="9" scale="12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7AA7C-3C3E-4D21-BC72-DDEEEA9F1AD1}">
  <dimension ref="A1:M60"/>
  <sheetViews>
    <sheetView view="pageBreakPreview" zoomScale="90" zoomScaleNormal="100" zoomScaleSheetLayoutView="90" workbookViewId="0">
      <selection sqref="A1:D1"/>
    </sheetView>
  </sheetViews>
  <sheetFormatPr defaultColWidth="9" defaultRowHeight="13.5" x14ac:dyDescent="0.4"/>
  <cols>
    <col min="1" max="1" width="5.875" style="115" customWidth="1"/>
    <col min="2" max="2" width="20.625" style="115" customWidth="1"/>
    <col min="3" max="3" width="15.375" style="115" bestFit="1" customWidth="1"/>
    <col min="4" max="7" width="14.375" style="115" bestFit="1" customWidth="1"/>
    <col min="8" max="8" width="15.375" style="115" bestFit="1" customWidth="1"/>
    <col min="9" max="11" width="14.375" style="115" bestFit="1" customWidth="1"/>
    <col min="12" max="12" width="0.875" style="115" customWidth="1"/>
    <col min="13" max="13" width="13.625" style="115" customWidth="1"/>
    <col min="14" max="16384" width="9" style="14"/>
  </cols>
  <sheetData>
    <row r="1" spans="2:12" s="115" customFormat="1" ht="46.5" customHeight="1" x14ac:dyDescent="0.4"/>
    <row r="2" spans="2:12" s="115" customFormat="1" ht="19.5" customHeight="1" x14ac:dyDescent="0.4">
      <c r="B2" s="116" t="s">
        <v>344</v>
      </c>
      <c r="C2" s="117"/>
      <c r="D2" s="117"/>
      <c r="E2" s="117"/>
      <c r="F2" s="117"/>
      <c r="G2" s="117"/>
      <c r="H2" s="117"/>
      <c r="I2" s="117"/>
      <c r="J2" s="118" t="s">
        <v>181</v>
      </c>
      <c r="K2" s="117"/>
      <c r="L2" s="117"/>
    </row>
    <row r="3" spans="2:12" s="115" customFormat="1" ht="27" customHeight="1" x14ac:dyDescent="0.4">
      <c r="B3" s="241" t="s">
        <v>317</v>
      </c>
      <c r="C3" s="251" t="s">
        <v>345</v>
      </c>
      <c r="D3" s="239" t="s">
        <v>346</v>
      </c>
      <c r="E3" s="239" t="s">
        <v>347</v>
      </c>
      <c r="F3" s="239" t="s">
        <v>348</v>
      </c>
      <c r="G3" s="239" t="s">
        <v>349</v>
      </c>
      <c r="H3" s="239" t="s">
        <v>350</v>
      </c>
      <c r="I3" s="239" t="s">
        <v>351</v>
      </c>
      <c r="J3" s="239" t="s">
        <v>352</v>
      </c>
      <c r="K3" s="249"/>
    </row>
    <row r="4" spans="2:12" s="115" customFormat="1" ht="18" customHeight="1" x14ac:dyDescent="0.4">
      <c r="B4" s="242"/>
      <c r="C4" s="252"/>
      <c r="D4" s="240"/>
      <c r="E4" s="240"/>
      <c r="F4" s="240"/>
      <c r="G4" s="240"/>
      <c r="H4" s="240"/>
      <c r="I4" s="240"/>
      <c r="J4" s="240"/>
      <c r="K4" s="250"/>
    </row>
    <row r="5" spans="2:12" s="115" customFormat="1" ht="30" customHeight="1" x14ac:dyDescent="0.4">
      <c r="B5" s="119">
        <f>SUM(B23,B28,B33,B38)</f>
        <v>45907353603</v>
      </c>
      <c r="C5" s="120">
        <f t="shared" ref="C5:I5" si="0">SUM(C23,C28,C33,C38)</f>
        <v>24817344328</v>
      </c>
      <c r="D5" s="121">
        <f t="shared" si="0"/>
        <v>2417904758</v>
      </c>
      <c r="E5" s="121">
        <f t="shared" si="0"/>
        <v>644434965</v>
      </c>
      <c r="F5" s="121">
        <f t="shared" si="0"/>
        <v>3971850701</v>
      </c>
      <c r="G5" s="121">
        <f t="shared" si="0"/>
        <v>833857395</v>
      </c>
      <c r="H5" s="121">
        <f t="shared" si="0"/>
        <v>1042276988</v>
      </c>
      <c r="I5" s="121">
        <f t="shared" si="0"/>
        <v>12179684468</v>
      </c>
      <c r="J5" s="122">
        <v>2.1999999999999999E-2</v>
      </c>
      <c r="K5" s="123"/>
    </row>
    <row r="6" spans="2:12" s="115" customFormat="1" x14ac:dyDescent="0.4"/>
    <row r="7" spans="2:12" s="115" customFormat="1" x14ac:dyDescent="0.4"/>
    <row r="8" spans="2:12" s="115" customFormat="1" ht="19.5" customHeight="1" x14ac:dyDescent="0.4">
      <c r="B8" s="116" t="s">
        <v>353</v>
      </c>
      <c r="C8" s="117"/>
      <c r="D8" s="117"/>
      <c r="E8" s="117"/>
      <c r="F8" s="117"/>
      <c r="G8" s="117"/>
      <c r="H8" s="117"/>
      <c r="I8" s="117"/>
      <c r="J8" s="117"/>
      <c r="K8" s="118" t="s">
        <v>181</v>
      </c>
    </row>
    <row r="9" spans="2:12" s="115" customFormat="1" x14ac:dyDescent="0.4">
      <c r="B9" s="241" t="s">
        <v>317</v>
      </c>
      <c r="C9" s="251" t="s">
        <v>354</v>
      </c>
      <c r="D9" s="239" t="s">
        <v>355</v>
      </c>
      <c r="E9" s="239" t="s">
        <v>356</v>
      </c>
      <c r="F9" s="239" t="s">
        <v>357</v>
      </c>
      <c r="G9" s="239" t="s">
        <v>358</v>
      </c>
      <c r="H9" s="239" t="s">
        <v>359</v>
      </c>
      <c r="I9" s="239" t="s">
        <v>360</v>
      </c>
      <c r="J9" s="239" t="s">
        <v>361</v>
      </c>
      <c r="K9" s="239" t="s">
        <v>362</v>
      </c>
    </row>
    <row r="10" spans="2:12" s="115" customFormat="1" x14ac:dyDescent="0.4">
      <c r="B10" s="242"/>
      <c r="C10" s="252"/>
      <c r="D10" s="240"/>
      <c r="E10" s="240"/>
      <c r="F10" s="240"/>
      <c r="G10" s="240"/>
      <c r="H10" s="240"/>
      <c r="I10" s="240"/>
      <c r="J10" s="240"/>
      <c r="K10" s="240"/>
    </row>
    <row r="11" spans="2:12" s="115" customFormat="1" ht="34.15" customHeight="1" x14ac:dyDescent="0.4">
      <c r="B11" s="119">
        <f>SUM(B43,B48,B53,B58)</f>
        <v>45907353603</v>
      </c>
      <c r="C11" s="120">
        <f t="shared" ref="C11:K11" si="1">SUM(C43,C48,C53,C58)</f>
        <v>3983224501</v>
      </c>
      <c r="D11" s="121">
        <f t="shared" si="1"/>
        <v>4037144551</v>
      </c>
      <c r="E11" s="121">
        <f t="shared" si="1"/>
        <v>3904045163</v>
      </c>
      <c r="F11" s="121">
        <f t="shared" si="1"/>
        <v>3619355972</v>
      </c>
      <c r="G11" s="121">
        <f t="shared" si="1"/>
        <v>3373969768</v>
      </c>
      <c r="H11" s="121">
        <f t="shared" si="1"/>
        <v>13558535969</v>
      </c>
      <c r="I11" s="121">
        <f t="shared" si="1"/>
        <v>7470755096</v>
      </c>
      <c r="J11" s="121">
        <f t="shared" si="1"/>
        <v>4514877744</v>
      </c>
      <c r="K11" s="121">
        <f t="shared" si="1"/>
        <v>1445444839</v>
      </c>
    </row>
    <row r="12" spans="2:12" s="115" customFormat="1" x14ac:dyDescent="0.4"/>
    <row r="13" spans="2:12" s="115" customFormat="1" x14ac:dyDescent="0.4"/>
    <row r="14" spans="2:12" s="115" customFormat="1" ht="19.5" customHeight="1" x14ac:dyDescent="0.4">
      <c r="B14" s="116" t="s">
        <v>363</v>
      </c>
      <c r="E14" s="117"/>
      <c r="F14" s="117"/>
      <c r="G14" s="117"/>
      <c r="H14" s="118" t="s">
        <v>181</v>
      </c>
    </row>
    <row r="15" spans="2:12" s="115" customFormat="1" ht="13.15" customHeight="1" x14ac:dyDescent="0.4">
      <c r="B15" s="241" t="s">
        <v>364</v>
      </c>
      <c r="C15" s="243" t="s">
        <v>365</v>
      </c>
      <c r="D15" s="244"/>
      <c r="E15" s="244"/>
      <c r="F15" s="244"/>
      <c r="G15" s="244"/>
      <c r="H15" s="245"/>
    </row>
    <row r="16" spans="2:12" s="115" customFormat="1" ht="20.25" customHeight="1" x14ac:dyDescent="0.4">
      <c r="B16" s="242"/>
      <c r="C16" s="246"/>
      <c r="D16" s="247"/>
      <c r="E16" s="247"/>
      <c r="F16" s="247"/>
      <c r="G16" s="247"/>
      <c r="H16" s="248"/>
    </row>
    <row r="17" spans="2:11" s="115" customFormat="1" ht="32.65" customHeight="1" x14ac:dyDescent="0.4">
      <c r="B17" s="124" t="s">
        <v>12</v>
      </c>
      <c r="C17" s="253" t="s">
        <v>12</v>
      </c>
      <c r="D17" s="254"/>
      <c r="E17" s="254"/>
      <c r="F17" s="254"/>
      <c r="G17" s="254"/>
      <c r="H17" s="255"/>
    </row>
    <row r="18" spans="2:11" s="115" customFormat="1" ht="9.75" customHeight="1" x14ac:dyDescent="0.4"/>
    <row r="19" spans="2:11" s="115" customFormat="1" x14ac:dyDescent="0.4"/>
    <row r="20" spans="2:11" x14ac:dyDescent="0.4">
      <c r="B20" s="125" t="s">
        <v>340</v>
      </c>
    </row>
    <row r="21" spans="2:11" s="115" customFormat="1" ht="27" customHeight="1" x14ac:dyDescent="0.4">
      <c r="B21" s="241" t="s">
        <v>317</v>
      </c>
      <c r="C21" s="251" t="s">
        <v>345</v>
      </c>
      <c r="D21" s="239" t="s">
        <v>346</v>
      </c>
      <c r="E21" s="239" t="s">
        <v>347</v>
      </c>
      <c r="F21" s="239" t="s">
        <v>348</v>
      </c>
      <c r="G21" s="239" t="s">
        <v>349</v>
      </c>
      <c r="H21" s="239" t="s">
        <v>350</v>
      </c>
      <c r="I21" s="239" t="s">
        <v>351</v>
      </c>
      <c r="J21" s="239" t="s">
        <v>352</v>
      </c>
      <c r="K21" s="249"/>
    </row>
    <row r="22" spans="2:11" s="115" customFormat="1" ht="18" customHeight="1" x14ac:dyDescent="0.4">
      <c r="B22" s="242"/>
      <c r="C22" s="252"/>
      <c r="D22" s="240"/>
      <c r="E22" s="240"/>
      <c r="F22" s="240"/>
      <c r="G22" s="240"/>
      <c r="H22" s="240"/>
      <c r="I22" s="240"/>
      <c r="J22" s="240"/>
      <c r="K22" s="250"/>
    </row>
    <row r="23" spans="2:11" s="115" customFormat="1" ht="30" customHeight="1" x14ac:dyDescent="0.4">
      <c r="B23" s="126">
        <f>SUM(C23:I23)</f>
        <v>39084490260</v>
      </c>
      <c r="C23" s="127">
        <v>19628287821</v>
      </c>
      <c r="D23" s="128">
        <v>1692257131</v>
      </c>
      <c r="E23" s="128">
        <v>418463559</v>
      </c>
      <c r="F23" s="128">
        <v>3753952633</v>
      </c>
      <c r="G23" s="128">
        <v>648909987</v>
      </c>
      <c r="H23" s="128">
        <v>923086679</v>
      </c>
      <c r="I23" s="128">
        <v>12019532450</v>
      </c>
      <c r="J23" s="122">
        <v>2.4E-2</v>
      </c>
      <c r="K23" s="123"/>
    </row>
    <row r="25" spans="2:11" x14ac:dyDescent="0.4">
      <c r="B25" s="125" t="s">
        <v>341</v>
      </c>
    </row>
    <row r="26" spans="2:11" s="115" customFormat="1" ht="27" customHeight="1" x14ac:dyDescent="0.4">
      <c r="B26" s="241" t="s">
        <v>317</v>
      </c>
      <c r="C26" s="251" t="s">
        <v>345</v>
      </c>
      <c r="D26" s="239" t="s">
        <v>346</v>
      </c>
      <c r="E26" s="239" t="s">
        <v>347</v>
      </c>
      <c r="F26" s="239" t="s">
        <v>348</v>
      </c>
      <c r="G26" s="239" t="s">
        <v>349</v>
      </c>
      <c r="H26" s="239" t="s">
        <v>350</v>
      </c>
      <c r="I26" s="239" t="s">
        <v>351</v>
      </c>
      <c r="J26" s="239" t="s">
        <v>352</v>
      </c>
      <c r="K26" s="249"/>
    </row>
    <row r="27" spans="2:11" s="115" customFormat="1" ht="18" customHeight="1" x14ac:dyDescent="0.4">
      <c r="B27" s="242"/>
      <c r="C27" s="252"/>
      <c r="D27" s="240"/>
      <c r="E27" s="240"/>
      <c r="F27" s="240"/>
      <c r="G27" s="240"/>
      <c r="H27" s="240"/>
      <c r="I27" s="240"/>
      <c r="J27" s="240"/>
      <c r="K27" s="250"/>
    </row>
    <row r="28" spans="2:11" s="115" customFormat="1" ht="30" customHeight="1" x14ac:dyDescent="0.4">
      <c r="B28" s="126">
        <f>SUM(C28:I28)</f>
        <v>1690214857</v>
      </c>
      <c r="C28" s="127">
        <v>951244839</v>
      </c>
      <c r="D28" s="128">
        <v>349779939</v>
      </c>
      <c r="E28" s="128">
        <v>103643933</v>
      </c>
      <c r="F28" s="128">
        <v>136493774</v>
      </c>
      <c r="G28" s="128">
        <v>92816326</v>
      </c>
      <c r="H28" s="128">
        <v>11204481</v>
      </c>
      <c r="I28" s="128">
        <v>45031565</v>
      </c>
      <c r="J28" s="122">
        <v>1.4E-2</v>
      </c>
      <c r="K28" s="123"/>
    </row>
    <row r="30" spans="2:11" x14ac:dyDescent="0.4">
      <c r="B30" s="125" t="s">
        <v>342</v>
      </c>
    </row>
    <row r="31" spans="2:11" s="115" customFormat="1" ht="27" customHeight="1" x14ac:dyDescent="0.4">
      <c r="B31" s="241" t="s">
        <v>317</v>
      </c>
      <c r="C31" s="251" t="s">
        <v>345</v>
      </c>
      <c r="D31" s="239" t="s">
        <v>346</v>
      </c>
      <c r="E31" s="239" t="s">
        <v>347</v>
      </c>
      <c r="F31" s="239" t="s">
        <v>348</v>
      </c>
      <c r="G31" s="239" t="s">
        <v>349</v>
      </c>
      <c r="H31" s="239" t="s">
        <v>350</v>
      </c>
      <c r="I31" s="239" t="s">
        <v>351</v>
      </c>
      <c r="J31" s="239" t="s">
        <v>352</v>
      </c>
      <c r="K31" s="249"/>
    </row>
    <row r="32" spans="2:11" s="115" customFormat="1" ht="18" customHeight="1" x14ac:dyDescent="0.4">
      <c r="B32" s="242"/>
      <c r="C32" s="252"/>
      <c r="D32" s="240"/>
      <c r="E32" s="240"/>
      <c r="F32" s="240"/>
      <c r="G32" s="240"/>
      <c r="H32" s="240"/>
      <c r="I32" s="240"/>
      <c r="J32" s="240"/>
      <c r="K32" s="250"/>
    </row>
    <row r="33" spans="2:11" s="115" customFormat="1" ht="30" customHeight="1" x14ac:dyDescent="0.4">
      <c r="B33" s="126">
        <f>SUM(C33:I33)</f>
        <v>20715258</v>
      </c>
      <c r="C33" s="127">
        <v>20715258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2">
        <v>8.0000000000000002E-3</v>
      </c>
      <c r="K33" s="123"/>
    </row>
    <row r="35" spans="2:11" x14ac:dyDescent="0.4">
      <c r="B35" s="125" t="s">
        <v>343</v>
      </c>
    </row>
    <row r="36" spans="2:11" s="115" customFormat="1" ht="27" customHeight="1" x14ac:dyDescent="0.4">
      <c r="B36" s="241" t="s">
        <v>317</v>
      </c>
      <c r="C36" s="251" t="s">
        <v>345</v>
      </c>
      <c r="D36" s="239" t="s">
        <v>346</v>
      </c>
      <c r="E36" s="239" t="s">
        <v>347</v>
      </c>
      <c r="F36" s="239" t="s">
        <v>348</v>
      </c>
      <c r="G36" s="239" t="s">
        <v>349</v>
      </c>
      <c r="H36" s="239" t="s">
        <v>350</v>
      </c>
      <c r="I36" s="239" t="s">
        <v>351</v>
      </c>
      <c r="J36" s="239" t="s">
        <v>352</v>
      </c>
      <c r="K36" s="249"/>
    </row>
    <row r="37" spans="2:11" s="115" customFormat="1" ht="18" customHeight="1" x14ac:dyDescent="0.4">
      <c r="B37" s="242"/>
      <c r="C37" s="252"/>
      <c r="D37" s="240"/>
      <c r="E37" s="240"/>
      <c r="F37" s="240"/>
      <c r="G37" s="240"/>
      <c r="H37" s="240"/>
      <c r="I37" s="240"/>
      <c r="J37" s="240"/>
      <c r="K37" s="250"/>
    </row>
    <row r="38" spans="2:11" s="115" customFormat="1" ht="30" customHeight="1" x14ac:dyDescent="0.4">
      <c r="B38" s="126">
        <f>SUM(C38:I38)</f>
        <v>5111933228</v>
      </c>
      <c r="C38" s="127">
        <v>4217096410</v>
      </c>
      <c r="D38" s="128">
        <v>375867688</v>
      </c>
      <c r="E38" s="128">
        <v>122327473</v>
      </c>
      <c r="F38" s="128">
        <v>81404294</v>
      </c>
      <c r="G38" s="128">
        <v>92131082</v>
      </c>
      <c r="H38" s="128">
        <v>107985828</v>
      </c>
      <c r="I38" s="128">
        <v>115120453</v>
      </c>
      <c r="J38" s="122">
        <v>8.0000000000000002E-3</v>
      </c>
      <c r="K38" s="123"/>
    </row>
    <row r="40" spans="2:11" x14ac:dyDescent="0.4">
      <c r="B40" s="125" t="s">
        <v>340</v>
      </c>
    </row>
    <row r="41" spans="2:11" s="115" customFormat="1" x14ac:dyDescent="0.4">
      <c r="B41" s="241" t="s">
        <v>317</v>
      </c>
      <c r="C41" s="251" t="s">
        <v>354</v>
      </c>
      <c r="D41" s="239" t="s">
        <v>355</v>
      </c>
      <c r="E41" s="239" t="s">
        <v>356</v>
      </c>
      <c r="F41" s="239" t="s">
        <v>357</v>
      </c>
      <c r="G41" s="239" t="s">
        <v>358</v>
      </c>
      <c r="H41" s="239" t="s">
        <v>359</v>
      </c>
      <c r="I41" s="239" t="s">
        <v>360</v>
      </c>
      <c r="J41" s="239" t="s">
        <v>361</v>
      </c>
      <c r="K41" s="239" t="s">
        <v>362</v>
      </c>
    </row>
    <row r="42" spans="2:11" s="115" customFormat="1" x14ac:dyDescent="0.4">
      <c r="B42" s="242"/>
      <c r="C42" s="252"/>
      <c r="D42" s="240"/>
      <c r="E42" s="240"/>
      <c r="F42" s="240"/>
      <c r="G42" s="240"/>
      <c r="H42" s="240"/>
      <c r="I42" s="240"/>
      <c r="J42" s="240"/>
      <c r="K42" s="240"/>
    </row>
    <row r="43" spans="2:11" s="115" customFormat="1" ht="34.15" customHeight="1" x14ac:dyDescent="0.4">
      <c r="B43" s="126">
        <f>SUM(C43:K43)</f>
        <v>39084490260</v>
      </c>
      <c r="C43" s="127">
        <v>3453455353</v>
      </c>
      <c r="D43" s="129">
        <v>3552807679</v>
      </c>
      <c r="E43" s="129">
        <v>3471208627</v>
      </c>
      <c r="F43" s="129">
        <v>3222467466</v>
      </c>
      <c r="G43" s="128">
        <v>2991678211</v>
      </c>
      <c r="H43" s="128">
        <v>12191854303</v>
      </c>
      <c r="I43" s="128">
        <v>6803795621</v>
      </c>
      <c r="J43" s="128">
        <v>3313889647</v>
      </c>
      <c r="K43" s="128">
        <v>83333353</v>
      </c>
    </row>
    <row r="45" spans="2:11" x14ac:dyDescent="0.4">
      <c r="B45" s="125" t="s">
        <v>341</v>
      </c>
    </row>
    <row r="46" spans="2:11" s="115" customFormat="1" x14ac:dyDescent="0.4">
      <c r="B46" s="241" t="s">
        <v>317</v>
      </c>
      <c r="C46" s="251" t="s">
        <v>354</v>
      </c>
      <c r="D46" s="239" t="s">
        <v>355</v>
      </c>
      <c r="E46" s="239" t="s">
        <v>356</v>
      </c>
      <c r="F46" s="239" t="s">
        <v>357</v>
      </c>
      <c r="G46" s="239" t="s">
        <v>358</v>
      </c>
      <c r="H46" s="239" t="s">
        <v>359</v>
      </c>
      <c r="I46" s="239" t="s">
        <v>360</v>
      </c>
      <c r="J46" s="239" t="s">
        <v>361</v>
      </c>
      <c r="K46" s="239" t="s">
        <v>362</v>
      </c>
    </row>
    <row r="47" spans="2:11" s="115" customFormat="1" x14ac:dyDescent="0.4">
      <c r="B47" s="242"/>
      <c r="C47" s="252"/>
      <c r="D47" s="240"/>
      <c r="E47" s="240"/>
      <c r="F47" s="240"/>
      <c r="G47" s="240"/>
      <c r="H47" s="240"/>
      <c r="I47" s="240"/>
      <c r="J47" s="240"/>
      <c r="K47" s="240"/>
    </row>
    <row r="48" spans="2:11" s="115" customFormat="1" ht="34.15" customHeight="1" x14ac:dyDescent="0.4">
      <c r="B48" s="126">
        <f>SUM(C48:K48)</f>
        <v>1690214857</v>
      </c>
      <c r="C48" s="127">
        <v>0</v>
      </c>
      <c r="D48" s="128">
        <v>0</v>
      </c>
      <c r="E48" s="128">
        <v>0</v>
      </c>
      <c r="F48" s="128">
        <v>0</v>
      </c>
      <c r="G48" s="128">
        <v>0</v>
      </c>
      <c r="H48" s="128">
        <v>24200000</v>
      </c>
      <c r="I48" s="128">
        <v>0</v>
      </c>
      <c r="J48" s="128">
        <v>726095459</v>
      </c>
      <c r="K48" s="128">
        <v>939919398</v>
      </c>
    </row>
    <row r="50" spans="2:11" x14ac:dyDescent="0.4">
      <c r="B50" s="125" t="s">
        <v>342</v>
      </c>
    </row>
    <row r="51" spans="2:11" s="115" customFormat="1" x14ac:dyDescent="0.4">
      <c r="B51" s="241" t="s">
        <v>317</v>
      </c>
      <c r="C51" s="251" t="s">
        <v>354</v>
      </c>
      <c r="D51" s="239" t="s">
        <v>355</v>
      </c>
      <c r="E51" s="239" t="s">
        <v>356</v>
      </c>
      <c r="F51" s="239" t="s">
        <v>357</v>
      </c>
      <c r="G51" s="239" t="s">
        <v>358</v>
      </c>
      <c r="H51" s="239" t="s">
        <v>359</v>
      </c>
      <c r="I51" s="239" t="s">
        <v>360</v>
      </c>
      <c r="J51" s="239" t="s">
        <v>361</v>
      </c>
      <c r="K51" s="239" t="s">
        <v>362</v>
      </c>
    </row>
    <row r="52" spans="2:11" s="115" customFormat="1" x14ac:dyDescent="0.4">
      <c r="B52" s="242"/>
      <c r="C52" s="252"/>
      <c r="D52" s="240"/>
      <c r="E52" s="240"/>
      <c r="F52" s="240"/>
      <c r="G52" s="240"/>
      <c r="H52" s="240"/>
      <c r="I52" s="240"/>
      <c r="J52" s="240"/>
      <c r="K52" s="240"/>
    </row>
    <row r="53" spans="2:11" s="115" customFormat="1" ht="34.15" customHeight="1" x14ac:dyDescent="0.4">
      <c r="B53" s="126">
        <f>SUM(C53:K53)</f>
        <v>20715258</v>
      </c>
      <c r="C53" s="127">
        <v>13810103</v>
      </c>
      <c r="D53" s="128">
        <v>6905155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</row>
    <row r="55" spans="2:11" x14ac:dyDescent="0.4">
      <c r="B55" s="125" t="s">
        <v>343</v>
      </c>
    </row>
    <row r="56" spans="2:11" s="115" customFormat="1" x14ac:dyDescent="0.4">
      <c r="B56" s="241" t="s">
        <v>317</v>
      </c>
      <c r="C56" s="251" t="s">
        <v>354</v>
      </c>
      <c r="D56" s="239" t="s">
        <v>355</v>
      </c>
      <c r="E56" s="239" t="s">
        <v>356</v>
      </c>
      <c r="F56" s="239" t="s">
        <v>357</v>
      </c>
      <c r="G56" s="239" t="s">
        <v>358</v>
      </c>
      <c r="H56" s="239" t="s">
        <v>359</v>
      </c>
      <c r="I56" s="239" t="s">
        <v>360</v>
      </c>
      <c r="J56" s="239" t="s">
        <v>361</v>
      </c>
      <c r="K56" s="239" t="s">
        <v>362</v>
      </c>
    </row>
    <row r="57" spans="2:11" s="115" customFormat="1" x14ac:dyDescent="0.4">
      <c r="B57" s="242"/>
      <c r="C57" s="252"/>
      <c r="D57" s="240"/>
      <c r="E57" s="240"/>
      <c r="F57" s="240"/>
      <c r="G57" s="240"/>
      <c r="H57" s="240"/>
      <c r="I57" s="240"/>
      <c r="J57" s="240"/>
      <c r="K57" s="240"/>
    </row>
    <row r="58" spans="2:11" s="115" customFormat="1" ht="34.15" customHeight="1" x14ac:dyDescent="0.4">
      <c r="B58" s="126">
        <f>SUM(C58:K58)</f>
        <v>5111933228</v>
      </c>
      <c r="C58" s="127">
        <v>515959045</v>
      </c>
      <c r="D58" s="128">
        <v>477431717</v>
      </c>
      <c r="E58" s="128">
        <v>432836536</v>
      </c>
      <c r="F58" s="128">
        <v>396888506</v>
      </c>
      <c r="G58" s="128">
        <v>382291557</v>
      </c>
      <c r="H58" s="128">
        <v>1342481666</v>
      </c>
      <c r="I58" s="128">
        <v>666959475</v>
      </c>
      <c r="J58" s="128">
        <v>474892638</v>
      </c>
      <c r="K58" s="128">
        <v>422192088</v>
      </c>
    </row>
    <row r="59" spans="2:11" x14ac:dyDescent="0.4">
      <c r="C59" s="130">
        <f>'地方債（借入先別）'!D87</f>
        <v>515959045</v>
      </c>
    </row>
    <row r="60" spans="2:11" x14ac:dyDescent="0.4">
      <c r="C60" s="131"/>
    </row>
  </sheetData>
  <mergeCells count="103">
    <mergeCell ref="K56:K57"/>
    <mergeCell ref="I51:I52"/>
    <mergeCell ref="J51:J52"/>
    <mergeCell ref="K51:K52"/>
    <mergeCell ref="B56:B57"/>
    <mergeCell ref="C56:C57"/>
    <mergeCell ref="D56:D57"/>
    <mergeCell ref="E56:E57"/>
    <mergeCell ref="F56:F57"/>
    <mergeCell ref="G56:G57"/>
    <mergeCell ref="H56:H57"/>
    <mergeCell ref="B51:B52"/>
    <mergeCell ref="C51:C52"/>
    <mergeCell ref="D51:D52"/>
    <mergeCell ref="E51:E52"/>
    <mergeCell ref="F51:F52"/>
    <mergeCell ref="G51:G52"/>
    <mergeCell ref="H51:H52"/>
    <mergeCell ref="I56:I57"/>
    <mergeCell ref="J56:J57"/>
    <mergeCell ref="K41:K42"/>
    <mergeCell ref="B46:B47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B41:B42"/>
    <mergeCell ref="C41:C42"/>
    <mergeCell ref="D41:D42"/>
    <mergeCell ref="E41:E42"/>
    <mergeCell ref="F41:F42"/>
    <mergeCell ref="G41:G42"/>
    <mergeCell ref="H41:H42"/>
    <mergeCell ref="I41:I42"/>
    <mergeCell ref="J41:J42"/>
    <mergeCell ref="K31:K32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I21:I22"/>
    <mergeCell ref="J21:J22"/>
    <mergeCell ref="K21:K22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K26:K27"/>
    <mergeCell ref="C17:H17"/>
    <mergeCell ref="B21:B22"/>
    <mergeCell ref="C21:C22"/>
    <mergeCell ref="D21:D22"/>
    <mergeCell ref="E21:E22"/>
    <mergeCell ref="F21:F22"/>
    <mergeCell ref="G21:G22"/>
    <mergeCell ref="H21:H22"/>
    <mergeCell ref="H9:H10"/>
    <mergeCell ref="I9:I10"/>
    <mergeCell ref="J9:J10"/>
    <mergeCell ref="K9:K10"/>
    <mergeCell ref="B15:B16"/>
    <mergeCell ref="C15:H16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</mergeCells>
  <phoneticPr fontId="10"/>
  <printOptions horizontalCentered="1"/>
  <pageMargins left="0.19685039370078741" right="0.19685039370078741" top="0.27559055118110237" bottom="0.19685039370078741" header="0.59055118110236227" footer="0.39370078740157483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3B369-6CA6-4A3A-A465-8CEA804F961F}">
  <dimension ref="B1:J87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5.125" style="14" customWidth="1"/>
    <col min="2" max="7" width="16.625" style="14" customWidth="1"/>
    <col min="8" max="8" width="0.875" style="14" customWidth="1"/>
    <col min="9" max="9" width="9.5" style="132" bestFit="1" customWidth="1"/>
    <col min="10" max="16384" width="9" style="14"/>
  </cols>
  <sheetData>
    <row r="1" spans="2:9" ht="49.5" customHeight="1" x14ac:dyDescent="0.4"/>
    <row r="2" spans="2:9" ht="15.75" customHeight="1" x14ac:dyDescent="0.4">
      <c r="B2" s="133" t="s">
        <v>366</v>
      </c>
      <c r="G2" s="134" t="s">
        <v>213</v>
      </c>
    </row>
    <row r="3" spans="2:9" s="30" customFormat="1" ht="23.1" customHeight="1" x14ac:dyDescent="0.4">
      <c r="B3" s="225" t="s">
        <v>367</v>
      </c>
      <c r="C3" s="225" t="s">
        <v>368</v>
      </c>
      <c r="D3" s="225" t="s">
        <v>369</v>
      </c>
      <c r="E3" s="256" t="s">
        <v>370</v>
      </c>
      <c r="F3" s="257"/>
      <c r="G3" s="225" t="s">
        <v>371</v>
      </c>
      <c r="I3" s="132"/>
    </row>
    <row r="4" spans="2:9" s="30" customFormat="1" ht="23.1" customHeight="1" x14ac:dyDescent="0.4">
      <c r="B4" s="226"/>
      <c r="C4" s="226"/>
      <c r="D4" s="226"/>
      <c r="E4" s="76" t="s">
        <v>372</v>
      </c>
      <c r="F4" s="76" t="s">
        <v>373</v>
      </c>
      <c r="G4" s="226"/>
      <c r="I4" s="132"/>
    </row>
    <row r="5" spans="2:9" s="30" customFormat="1" ht="27" customHeight="1" x14ac:dyDescent="0.4">
      <c r="B5" s="67" t="s">
        <v>374</v>
      </c>
      <c r="C5" s="135">
        <f>SUM(C16,C27,C38,C49,C60,C71,C82)</f>
        <v>129945372</v>
      </c>
      <c r="D5" s="135">
        <f t="shared" ref="D5:G5" si="0">SUM(D16,D27,D38,D49,D60,D71,D82)</f>
        <v>455965</v>
      </c>
      <c r="E5" s="136">
        <f t="shared" si="0"/>
        <v>0</v>
      </c>
      <c r="F5" s="135">
        <f t="shared" si="0"/>
        <v>20669360</v>
      </c>
      <c r="G5" s="136">
        <f t="shared" si="0"/>
        <v>109731977</v>
      </c>
      <c r="I5" s="132"/>
    </row>
    <row r="6" spans="2:9" s="30" customFormat="1" ht="27" customHeight="1" x14ac:dyDescent="0.4">
      <c r="B6" s="67" t="s">
        <v>375</v>
      </c>
      <c r="C6" s="135">
        <f t="shared" ref="C6:G10" si="1">SUM(C17,C28,C39,C50,C61,C72,C83)</f>
        <v>10792856</v>
      </c>
      <c r="D6" s="135">
        <f t="shared" si="1"/>
        <v>39000</v>
      </c>
      <c r="E6" s="136">
        <f t="shared" si="1"/>
        <v>0</v>
      </c>
      <c r="F6" s="135">
        <f t="shared" si="1"/>
        <v>8247266</v>
      </c>
      <c r="G6" s="136">
        <f t="shared" si="1"/>
        <v>2584590</v>
      </c>
      <c r="I6" s="132"/>
    </row>
    <row r="7" spans="2:9" s="30" customFormat="1" ht="27" customHeight="1" x14ac:dyDescent="0.4">
      <c r="B7" s="67" t="s">
        <v>376</v>
      </c>
      <c r="C7" s="135">
        <f t="shared" si="1"/>
        <v>7643473209</v>
      </c>
      <c r="D7" s="135">
        <f t="shared" si="1"/>
        <v>2317746</v>
      </c>
      <c r="E7" s="135">
        <f t="shared" si="1"/>
        <v>0</v>
      </c>
      <c r="F7" s="135">
        <f t="shared" si="1"/>
        <v>463798073</v>
      </c>
      <c r="G7" s="135">
        <f t="shared" si="1"/>
        <v>7181992882</v>
      </c>
      <c r="I7" s="132"/>
    </row>
    <row r="8" spans="2:9" s="30" customFormat="1" ht="27" customHeight="1" x14ac:dyDescent="0.4">
      <c r="B8" s="67" t="s">
        <v>377</v>
      </c>
      <c r="C8" s="135">
        <f t="shared" si="1"/>
        <v>0</v>
      </c>
      <c r="D8" s="135">
        <f t="shared" si="1"/>
        <v>0</v>
      </c>
      <c r="E8" s="135">
        <f t="shared" si="1"/>
        <v>0</v>
      </c>
      <c r="F8" s="135">
        <f t="shared" si="1"/>
        <v>0</v>
      </c>
      <c r="G8" s="135">
        <f t="shared" si="1"/>
        <v>0</v>
      </c>
      <c r="I8" s="132"/>
    </row>
    <row r="9" spans="2:9" s="30" customFormat="1" ht="27" customHeight="1" x14ac:dyDescent="0.4">
      <c r="B9" s="67" t="s">
        <v>378</v>
      </c>
      <c r="C9" s="135">
        <f t="shared" si="1"/>
        <v>402832318</v>
      </c>
      <c r="D9" s="135">
        <f t="shared" si="1"/>
        <v>388780279</v>
      </c>
      <c r="E9" s="135">
        <f t="shared" si="1"/>
        <v>402832318</v>
      </c>
      <c r="F9" s="135">
        <f t="shared" si="1"/>
        <v>0</v>
      </c>
      <c r="G9" s="135">
        <f t="shared" si="1"/>
        <v>388780279</v>
      </c>
      <c r="I9" s="132"/>
    </row>
    <row r="10" spans="2:9" s="30" customFormat="1" ht="29.1" customHeight="1" x14ac:dyDescent="0.4">
      <c r="B10" s="57" t="s">
        <v>226</v>
      </c>
      <c r="C10" s="135">
        <f t="shared" si="1"/>
        <v>8187043755</v>
      </c>
      <c r="D10" s="135">
        <f t="shared" si="1"/>
        <v>391592990</v>
      </c>
      <c r="E10" s="135">
        <f t="shared" si="1"/>
        <v>402832318</v>
      </c>
      <c r="F10" s="135">
        <f t="shared" si="1"/>
        <v>492714699</v>
      </c>
      <c r="G10" s="135">
        <f t="shared" si="1"/>
        <v>7683089728</v>
      </c>
      <c r="I10" s="132"/>
    </row>
    <row r="11" spans="2:9" ht="5.25" customHeight="1" x14ac:dyDescent="0.4"/>
    <row r="13" spans="2:9" x14ac:dyDescent="0.4">
      <c r="B13" s="78" t="s">
        <v>379</v>
      </c>
    </row>
    <row r="14" spans="2:9" s="30" customFormat="1" ht="23.1" customHeight="1" x14ac:dyDescent="0.4">
      <c r="B14" s="225" t="s">
        <v>367</v>
      </c>
      <c r="C14" s="225" t="s">
        <v>368</v>
      </c>
      <c r="D14" s="225" t="s">
        <v>369</v>
      </c>
      <c r="E14" s="256" t="s">
        <v>370</v>
      </c>
      <c r="F14" s="257"/>
      <c r="G14" s="225" t="s">
        <v>371</v>
      </c>
      <c r="I14" s="132"/>
    </row>
    <row r="15" spans="2:9" s="30" customFormat="1" ht="23.1" customHeight="1" x14ac:dyDescent="0.4">
      <c r="B15" s="226"/>
      <c r="C15" s="226"/>
      <c r="D15" s="226"/>
      <c r="E15" s="76" t="s">
        <v>372</v>
      </c>
      <c r="F15" s="76" t="s">
        <v>373</v>
      </c>
      <c r="G15" s="226"/>
      <c r="I15" s="132"/>
    </row>
    <row r="16" spans="2:9" s="30" customFormat="1" ht="12" x14ac:dyDescent="0.4">
      <c r="B16" s="67" t="s">
        <v>374</v>
      </c>
      <c r="C16" s="137">
        <v>51584029</v>
      </c>
      <c r="D16" s="137">
        <v>0</v>
      </c>
      <c r="E16" s="137">
        <v>0</v>
      </c>
      <c r="F16" s="137">
        <v>5027323</v>
      </c>
      <c r="G16" s="137">
        <f>C16+D16-E16-F16</f>
        <v>46556706</v>
      </c>
      <c r="I16" s="138"/>
    </row>
    <row r="17" spans="2:10" s="30" customFormat="1" ht="12" x14ac:dyDescent="0.4">
      <c r="B17" s="67" t="s">
        <v>375</v>
      </c>
      <c r="C17" s="137">
        <v>9550939</v>
      </c>
      <c r="D17" s="137">
        <v>0</v>
      </c>
      <c r="E17" s="137">
        <v>0</v>
      </c>
      <c r="F17" s="137">
        <v>7993658</v>
      </c>
      <c r="G17" s="137">
        <f t="shared" ref="G17:G20" si="2">C17+D17-E17-F17</f>
        <v>1557281</v>
      </c>
      <c r="I17" s="138"/>
    </row>
    <row r="18" spans="2:10" s="30" customFormat="1" ht="12" x14ac:dyDescent="0.4">
      <c r="B18" s="67" t="s">
        <v>376</v>
      </c>
      <c r="C18" s="137">
        <v>7142094109</v>
      </c>
      <c r="D18" s="137">
        <v>0</v>
      </c>
      <c r="E18" s="137">
        <v>0</v>
      </c>
      <c r="F18" s="137">
        <v>451095378</v>
      </c>
      <c r="G18" s="137">
        <f t="shared" si="2"/>
        <v>6690998731</v>
      </c>
      <c r="I18" s="132"/>
    </row>
    <row r="19" spans="2:10" s="30" customFormat="1" ht="12" x14ac:dyDescent="0.4">
      <c r="B19" s="67" t="s">
        <v>377</v>
      </c>
      <c r="C19" s="137">
        <v>0</v>
      </c>
      <c r="D19" s="137">
        <v>0</v>
      </c>
      <c r="E19" s="137">
        <v>0</v>
      </c>
      <c r="F19" s="137">
        <v>0</v>
      </c>
      <c r="G19" s="137">
        <f t="shared" si="2"/>
        <v>0</v>
      </c>
      <c r="I19" s="132"/>
    </row>
    <row r="20" spans="2:10" s="30" customFormat="1" ht="12" x14ac:dyDescent="0.4">
      <c r="B20" s="67" t="s">
        <v>378</v>
      </c>
      <c r="C20" s="137">
        <v>370532647</v>
      </c>
      <c r="D20" s="137">
        <v>356925523</v>
      </c>
      <c r="E20" s="137">
        <v>370532647</v>
      </c>
      <c r="F20" s="137">
        <v>0</v>
      </c>
      <c r="G20" s="137">
        <f t="shared" si="2"/>
        <v>356925523</v>
      </c>
      <c r="I20" s="132"/>
    </row>
    <row r="21" spans="2:10" s="30" customFormat="1" ht="29.1" customHeight="1" x14ac:dyDescent="0.4">
      <c r="B21" s="57" t="s">
        <v>226</v>
      </c>
      <c r="C21" s="137">
        <f>SUM(C16:C20)</f>
        <v>7573761724</v>
      </c>
      <c r="D21" s="137">
        <f t="shared" ref="D21:G21" si="3">SUM(D16:D20)</f>
        <v>356925523</v>
      </c>
      <c r="E21" s="137">
        <f t="shared" si="3"/>
        <v>370532647</v>
      </c>
      <c r="F21" s="137">
        <f t="shared" si="3"/>
        <v>464116359</v>
      </c>
      <c r="G21" s="137">
        <f t="shared" si="3"/>
        <v>7096038241</v>
      </c>
      <c r="I21" s="132"/>
    </row>
    <row r="24" spans="2:10" x14ac:dyDescent="0.4">
      <c r="B24" s="78" t="s">
        <v>380</v>
      </c>
    </row>
    <row r="25" spans="2:10" s="30" customFormat="1" ht="23.1" customHeight="1" x14ac:dyDescent="0.4">
      <c r="B25" s="225" t="s">
        <v>367</v>
      </c>
      <c r="C25" s="225" t="s">
        <v>368</v>
      </c>
      <c r="D25" s="225" t="s">
        <v>369</v>
      </c>
      <c r="E25" s="256" t="s">
        <v>370</v>
      </c>
      <c r="F25" s="257"/>
      <c r="G25" s="225" t="s">
        <v>371</v>
      </c>
      <c r="I25" s="132"/>
    </row>
    <row r="26" spans="2:10" s="30" customFormat="1" ht="23.1" customHeight="1" x14ac:dyDescent="0.4">
      <c r="B26" s="226"/>
      <c r="C26" s="226"/>
      <c r="D26" s="226"/>
      <c r="E26" s="76" t="s">
        <v>372</v>
      </c>
      <c r="F26" s="76" t="s">
        <v>373</v>
      </c>
      <c r="G26" s="226"/>
      <c r="I26" s="132"/>
    </row>
    <row r="27" spans="2:10" s="30" customFormat="1" ht="12" x14ac:dyDescent="0.4">
      <c r="B27" s="67" t="s">
        <v>374</v>
      </c>
      <c r="C27" s="137">
        <v>62225482</v>
      </c>
      <c r="D27" s="137"/>
      <c r="E27" s="137"/>
      <c r="F27" s="137">
        <f>C27-I27</f>
        <v>11786487</v>
      </c>
      <c r="G27" s="137">
        <f>C27+D27-E27-F27</f>
        <v>50438995</v>
      </c>
      <c r="I27" s="138">
        <v>50438995</v>
      </c>
      <c r="J27" s="87"/>
    </row>
    <row r="28" spans="2:10" s="30" customFormat="1" ht="12" x14ac:dyDescent="0.4">
      <c r="B28" s="67" t="s">
        <v>375</v>
      </c>
      <c r="C28" s="137">
        <v>444917</v>
      </c>
      <c r="D28" s="137"/>
      <c r="E28" s="137"/>
      <c r="F28" s="137">
        <f>C28-I28</f>
        <v>253608</v>
      </c>
      <c r="G28" s="137">
        <f t="shared" ref="G28:G31" si="4">C28+D28-E28-F28</f>
        <v>191309</v>
      </c>
      <c r="I28" s="132">
        <v>191309</v>
      </c>
      <c r="J28" s="87"/>
    </row>
    <row r="29" spans="2:10" s="30" customFormat="1" ht="12" x14ac:dyDescent="0.4">
      <c r="B29" s="67" t="s">
        <v>376</v>
      </c>
      <c r="C29" s="137">
        <v>153483398</v>
      </c>
      <c r="D29" s="137"/>
      <c r="E29" s="137"/>
      <c r="F29" s="137">
        <f>C29-I29</f>
        <v>9073353</v>
      </c>
      <c r="G29" s="137">
        <f t="shared" si="4"/>
        <v>144410045</v>
      </c>
      <c r="I29" s="132">
        <v>144410045</v>
      </c>
      <c r="J29" s="87"/>
    </row>
    <row r="30" spans="2:10" s="30" customFormat="1" ht="12" x14ac:dyDescent="0.4">
      <c r="B30" s="67" t="s">
        <v>377</v>
      </c>
      <c r="C30" s="137">
        <v>0</v>
      </c>
      <c r="D30" s="137"/>
      <c r="E30" s="137"/>
      <c r="F30" s="137"/>
      <c r="G30" s="137">
        <f t="shared" si="4"/>
        <v>0</v>
      </c>
      <c r="I30" s="132"/>
    </row>
    <row r="31" spans="2:10" s="30" customFormat="1" ht="12" x14ac:dyDescent="0.4">
      <c r="B31" s="67" t="s">
        <v>378</v>
      </c>
      <c r="C31" s="137">
        <v>6109617</v>
      </c>
      <c r="D31" s="137">
        <v>6209581</v>
      </c>
      <c r="E31" s="137">
        <f>C31</f>
        <v>6109617</v>
      </c>
      <c r="F31" s="137"/>
      <c r="G31" s="137">
        <f t="shared" si="4"/>
        <v>6209581</v>
      </c>
      <c r="I31" s="132"/>
    </row>
    <row r="32" spans="2:10" s="30" customFormat="1" ht="29.1" customHeight="1" x14ac:dyDescent="0.4">
      <c r="B32" s="57" t="s">
        <v>226</v>
      </c>
      <c r="C32" s="137">
        <f>SUM(C27:C31)</f>
        <v>222263414</v>
      </c>
      <c r="D32" s="137">
        <f t="shared" ref="D32:G32" si="5">SUM(D27:D31)</f>
        <v>6209581</v>
      </c>
      <c r="E32" s="137">
        <f t="shared" si="5"/>
        <v>6109617</v>
      </c>
      <c r="F32" s="137">
        <f t="shared" si="5"/>
        <v>21113448</v>
      </c>
      <c r="G32" s="137">
        <f t="shared" si="5"/>
        <v>201249930</v>
      </c>
      <c r="I32" s="132"/>
    </row>
    <row r="35" spans="2:10" x14ac:dyDescent="0.4">
      <c r="B35" s="78" t="s">
        <v>381</v>
      </c>
    </row>
    <row r="36" spans="2:10" s="30" customFormat="1" ht="23.1" customHeight="1" x14ac:dyDescent="0.4">
      <c r="B36" s="225" t="s">
        <v>367</v>
      </c>
      <c r="C36" s="225" t="s">
        <v>368</v>
      </c>
      <c r="D36" s="225" t="s">
        <v>369</v>
      </c>
      <c r="E36" s="256" t="s">
        <v>370</v>
      </c>
      <c r="F36" s="257"/>
      <c r="G36" s="225" t="s">
        <v>371</v>
      </c>
      <c r="I36" s="132"/>
    </row>
    <row r="37" spans="2:10" s="30" customFormat="1" ht="23.1" customHeight="1" x14ac:dyDescent="0.4">
      <c r="B37" s="226"/>
      <c r="C37" s="226"/>
      <c r="D37" s="226"/>
      <c r="E37" s="76" t="s">
        <v>372</v>
      </c>
      <c r="F37" s="76" t="s">
        <v>373</v>
      </c>
      <c r="G37" s="226"/>
      <c r="I37" s="132"/>
    </row>
    <row r="38" spans="2:10" s="30" customFormat="1" ht="12" x14ac:dyDescent="0.4">
      <c r="B38" s="67" t="s">
        <v>374</v>
      </c>
      <c r="C38" s="137">
        <v>14712727</v>
      </c>
      <c r="D38" s="137"/>
      <c r="E38" s="137"/>
      <c r="F38" s="137">
        <f>C38-I38</f>
        <v>3707708</v>
      </c>
      <c r="G38" s="137">
        <f>C38+D38-E38-F38</f>
        <v>11005019</v>
      </c>
      <c r="I38" s="132">
        <v>11005019</v>
      </c>
      <c r="J38" s="87"/>
    </row>
    <row r="39" spans="2:10" s="30" customFormat="1" ht="12" x14ac:dyDescent="0.4">
      <c r="B39" s="67" t="s">
        <v>375</v>
      </c>
      <c r="C39" s="137">
        <v>0</v>
      </c>
      <c r="D39" s="137">
        <v>0</v>
      </c>
      <c r="E39" s="137"/>
      <c r="F39" s="137">
        <v>0</v>
      </c>
      <c r="G39" s="137">
        <f t="shared" ref="G39:G42" si="6">C39+D39-E39-F39</f>
        <v>0</v>
      </c>
      <c r="I39" s="132"/>
    </row>
    <row r="40" spans="2:10" s="30" customFormat="1" ht="12" x14ac:dyDescent="0.4">
      <c r="B40" s="67" t="s">
        <v>376</v>
      </c>
      <c r="C40" s="137">
        <v>286502343</v>
      </c>
      <c r="D40" s="137">
        <f>I40-C40</f>
        <v>2317746</v>
      </c>
      <c r="E40" s="137"/>
      <c r="F40" s="137"/>
      <c r="G40" s="137">
        <f t="shared" si="6"/>
        <v>288820089</v>
      </c>
      <c r="I40" s="132">
        <v>288820089</v>
      </c>
      <c r="J40" s="87"/>
    </row>
    <row r="41" spans="2:10" s="30" customFormat="1" ht="12" x14ac:dyDescent="0.4">
      <c r="B41" s="67" t="s">
        <v>377</v>
      </c>
      <c r="C41" s="137">
        <v>0</v>
      </c>
      <c r="D41" s="137"/>
      <c r="E41" s="137"/>
      <c r="F41" s="137"/>
      <c r="G41" s="137">
        <f t="shared" si="6"/>
        <v>0</v>
      </c>
      <c r="I41" s="132"/>
    </row>
    <row r="42" spans="2:10" s="30" customFormat="1" ht="12" x14ac:dyDescent="0.4">
      <c r="B42" s="67" t="s">
        <v>378</v>
      </c>
      <c r="C42" s="137">
        <v>13780568</v>
      </c>
      <c r="D42" s="137">
        <v>14113199</v>
      </c>
      <c r="E42" s="137">
        <f>C42</f>
        <v>13780568</v>
      </c>
      <c r="F42" s="137"/>
      <c r="G42" s="137">
        <f t="shared" si="6"/>
        <v>14113199</v>
      </c>
      <c r="I42" s="132">
        <v>14113199</v>
      </c>
    </row>
    <row r="43" spans="2:10" s="30" customFormat="1" ht="29.1" customHeight="1" x14ac:dyDescent="0.4">
      <c r="B43" s="57" t="s">
        <v>226</v>
      </c>
      <c r="C43" s="137">
        <f>SUM(C38:C42)</f>
        <v>314995638</v>
      </c>
      <c r="D43" s="137">
        <f t="shared" ref="D43:G43" si="7">SUM(D38:D42)</f>
        <v>16430945</v>
      </c>
      <c r="E43" s="137">
        <f t="shared" si="7"/>
        <v>13780568</v>
      </c>
      <c r="F43" s="137">
        <f t="shared" si="7"/>
        <v>3707708</v>
      </c>
      <c r="G43" s="137">
        <f t="shared" si="7"/>
        <v>313938307</v>
      </c>
      <c r="I43" s="132"/>
    </row>
    <row r="46" spans="2:10" x14ac:dyDescent="0.4">
      <c r="B46" s="78" t="s">
        <v>382</v>
      </c>
    </row>
    <row r="47" spans="2:10" s="30" customFormat="1" ht="23.1" customHeight="1" x14ac:dyDescent="0.4">
      <c r="B47" s="225" t="s">
        <v>367</v>
      </c>
      <c r="C47" s="225" t="s">
        <v>368</v>
      </c>
      <c r="D47" s="225" t="s">
        <v>369</v>
      </c>
      <c r="E47" s="256" t="s">
        <v>370</v>
      </c>
      <c r="F47" s="257"/>
      <c r="G47" s="225" t="s">
        <v>371</v>
      </c>
      <c r="I47" s="132"/>
    </row>
    <row r="48" spans="2:10" s="30" customFormat="1" ht="23.1" customHeight="1" x14ac:dyDescent="0.4">
      <c r="B48" s="226"/>
      <c r="C48" s="226"/>
      <c r="D48" s="226"/>
      <c r="E48" s="76" t="s">
        <v>372</v>
      </c>
      <c r="F48" s="76" t="s">
        <v>373</v>
      </c>
      <c r="G48" s="226"/>
      <c r="I48" s="132"/>
    </row>
    <row r="49" spans="2:10" s="30" customFormat="1" ht="12" x14ac:dyDescent="0.4">
      <c r="B49" s="67" t="s">
        <v>374</v>
      </c>
      <c r="C49" s="137">
        <v>1226546</v>
      </c>
      <c r="D49" s="137">
        <f>I49-C49</f>
        <v>455965</v>
      </c>
      <c r="E49" s="137"/>
      <c r="F49" s="137"/>
      <c r="G49" s="137">
        <f>C49+D49-E49-F49</f>
        <v>1682511</v>
      </c>
      <c r="I49" s="132">
        <v>1682511</v>
      </c>
      <c r="J49" s="87"/>
    </row>
    <row r="50" spans="2:10" s="30" customFormat="1" ht="12" x14ac:dyDescent="0.4">
      <c r="B50" s="67" t="s">
        <v>375</v>
      </c>
      <c r="C50" s="137">
        <v>0</v>
      </c>
      <c r="D50" s="137">
        <v>0</v>
      </c>
      <c r="E50" s="137"/>
      <c r="F50" s="137">
        <v>0</v>
      </c>
      <c r="G50" s="137">
        <f t="shared" ref="G50:G53" si="8">C50+D50-E50-F50</f>
        <v>0</v>
      </c>
      <c r="I50" s="132"/>
    </row>
    <row r="51" spans="2:10" s="30" customFormat="1" ht="12" x14ac:dyDescent="0.4">
      <c r="B51" s="67" t="s">
        <v>376</v>
      </c>
      <c r="C51" s="137">
        <v>40928906</v>
      </c>
      <c r="D51" s="137"/>
      <c r="E51" s="137"/>
      <c r="F51" s="137">
        <f>C51-I51</f>
        <v>2419561</v>
      </c>
      <c r="G51" s="137">
        <f t="shared" si="8"/>
        <v>38509345</v>
      </c>
      <c r="I51" s="132">
        <v>38509345</v>
      </c>
      <c r="J51" s="87"/>
    </row>
    <row r="52" spans="2:10" s="30" customFormat="1" ht="12" x14ac:dyDescent="0.4">
      <c r="B52" s="67" t="s">
        <v>377</v>
      </c>
      <c r="C52" s="137">
        <v>0</v>
      </c>
      <c r="D52" s="137"/>
      <c r="E52" s="137"/>
      <c r="F52" s="137"/>
      <c r="G52" s="137">
        <f t="shared" si="8"/>
        <v>0</v>
      </c>
      <c r="I52" s="132"/>
    </row>
    <row r="53" spans="2:10" s="30" customFormat="1" ht="12" x14ac:dyDescent="0.4">
      <c r="B53" s="67" t="s">
        <v>378</v>
      </c>
      <c r="C53" s="137">
        <v>2517745</v>
      </c>
      <c r="D53" s="137">
        <v>1847487</v>
      </c>
      <c r="E53" s="137">
        <f>C53</f>
        <v>2517745</v>
      </c>
      <c r="F53" s="137"/>
      <c r="G53" s="137">
        <f t="shared" si="8"/>
        <v>1847487</v>
      </c>
      <c r="I53" s="132"/>
    </row>
    <row r="54" spans="2:10" s="30" customFormat="1" ht="29.1" customHeight="1" x14ac:dyDescent="0.4">
      <c r="B54" s="57" t="s">
        <v>226</v>
      </c>
      <c r="C54" s="137">
        <f>SUM(C49:C53)</f>
        <v>44673197</v>
      </c>
      <c r="D54" s="137">
        <f t="shared" ref="D54:G54" si="9">SUM(D49:D53)</f>
        <v>2303452</v>
      </c>
      <c r="E54" s="137">
        <f t="shared" si="9"/>
        <v>2517745</v>
      </c>
      <c r="F54" s="137">
        <f t="shared" si="9"/>
        <v>2419561</v>
      </c>
      <c r="G54" s="137">
        <f t="shared" si="9"/>
        <v>42039343</v>
      </c>
      <c r="I54" s="132"/>
    </row>
    <row r="57" spans="2:10" x14ac:dyDescent="0.4">
      <c r="B57" s="78" t="s">
        <v>383</v>
      </c>
    </row>
    <row r="58" spans="2:10" s="30" customFormat="1" ht="23.1" customHeight="1" x14ac:dyDescent="0.4">
      <c r="B58" s="225" t="s">
        <v>367</v>
      </c>
      <c r="C58" s="225" t="s">
        <v>368</v>
      </c>
      <c r="D58" s="225" t="s">
        <v>369</v>
      </c>
      <c r="E58" s="256" t="s">
        <v>370</v>
      </c>
      <c r="F58" s="257"/>
      <c r="G58" s="225" t="s">
        <v>371</v>
      </c>
      <c r="I58" s="132"/>
    </row>
    <row r="59" spans="2:10" s="30" customFormat="1" ht="23.1" customHeight="1" x14ac:dyDescent="0.4">
      <c r="B59" s="226"/>
      <c r="C59" s="226"/>
      <c r="D59" s="226"/>
      <c r="E59" s="76" t="s">
        <v>372</v>
      </c>
      <c r="F59" s="76" t="s">
        <v>373</v>
      </c>
      <c r="G59" s="226"/>
      <c r="I59" s="132"/>
    </row>
    <row r="60" spans="2:10" s="30" customFormat="1" ht="12" x14ac:dyDescent="0.4">
      <c r="B60" s="67" t="s">
        <v>374</v>
      </c>
      <c r="C60" s="137">
        <v>196588</v>
      </c>
      <c r="D60" s="137"/>
      <c r="E60" s="137"/>
      <c r="F60" s="137">
        <f>C60-I60</f>
        <v>147842</v>
      </c>
      <c r="G60" s="137">
        <f>C60+D60-E60-F60</f>
        <v>48746</v>
      </c>
      <c r="I60" s="132">
        <v>48746</v>
      </c>
      <c r="J60" s="87"/>
    </row>
    <row r="61" spans="2:10" s="30" customFormat="1" ht="12" x14ac:dyDescent="0.4">
      <c r="B61" s="67" t="s">
        <v>375</v>
      </c>
      <c r="C61" s="137">
        <v>0</v>
      </c>
      <c r="D61" s="137"/>
      <c r="E61" s="137"/>
      <c r="F61" s="137">
        <v>0</v>
      </c>
      <c r="G61" s="137">
        <f t="shared" ref="G61:G64" si="10">C61+D61-E61-F61</f>
        <v>0</v>
      </c>
      <c r="I61" s="132"/>
    </row>
    <row r="62" spans="2:10" s="30" customFormat="1" ht="12" x14ac:dyDescent="0.4">
      <c r="B62" s="67" t="s">
        <v>376</v>
      </c>
      <c r="C62" s="137">
        <v>20464453</v>
      </c>
      <c r="D62" s="137"/>
      <c r="E62" s="137"/>
      <c r="F62" s="137">
        <f>C62-I62</f>
        <v>1209781</v>
      </c>
      <c r="G62" s="137">
        <f t="shared" si="10"/>
        <v>19254672</v>
      </c>
      <c r="I62" s="132">
        <v>19254672</v>
      </c>
      <c r="J62" s="87"/>
    </row>
    <row r="63" spans="2:10" s="30" customFormat="1" ht="12" x14ac:dyDescent="0.4">
      <c r="B63" s="67" t="s">
        <v>377</v>
      </c>
      <c r="C63" s="137">
        <v>0</v>
      </c>
      <c r="D63" s="137"/>
      <c r="E63" s="137"/>
      <c r="F63" s="137"/>
      <c r="G63" s="137">
        <f t="shared" si="10"/>
        <v>0</v>
      </c>
      <c r="I63" s="132"/>
    </row>
    <row r="64" spans="2:10" s="30" customFormat="1" ht="12" x14ac:dyDescent="0.4">
      <c r="B64" s="67" t="s">
        <v>378</v>
      </c>
      <c r="C64" s="137">
        <v>1095741</v>
      </c>
      <c r="D64" s="137">
        <v>1032489</v>
      </c>
      <c r="E64" s="137">
        <f>C64</f>
        <v>1095741</v>
      </c>
      <c r="F64" s="137"/>
      <c r="G64" s="137">
        <f t="shared" si="10"/>
        <v>1032489</v>
      </c>
      <c r="I64" s="132"/>
    </row>
    <row r="65" spans="2:9" s="30" customFormat="1" ht="29.1" customHeight="1" x14ac:dyDescent="0.4">
      <c r="B65" s="57" t="s">
        <v>226</v>
      </c>
      <c r="C65" s="137">
        <f>SUM(C60:C64)</f>
        <v>21756782</v>
      </c>
      <c r="D65" s="137">
        <f t="shared" ref="D65:G65" si="11">SUM(D60:D64)</f>
        <v>1032489</v>
      </c>
      <c r="E65" s="137">
        <f t="shared" si="11"/>
        <v>1095741</v>
      </c>
      <c r="F65" s="137">
        <f t="shared" si="11"/>
        <v>1357623</v>
      </c>
      <c r="G65" s="137">
        <f t="shared" si="11"/>
        <v>20335907</v>
      </c>
      <c r="I65" s="132"/>
    </row>
    <row r="68" spans="2:9" x14ac:dyDescent="0.4">
      <c r="B68" s="78" t="s">
        <v>384</v>
      </c>
    </row>
    <row r="69" spans="2:9" s="30" customFormat="1" ht="23.1" customHeight="1" x14ac:dyDescent="0.4">
      <c r="B69" s="225" t="s">
        <v>367</v>
      </c>
      <c r="C69" s="225" t="s">
        <v>368</v>
      </c>
      <c r="D69" s="225" t="s">
        <v>369</v>
      </c>
      <c r="E69" s="256" t="s">
        <v>370</v>
      </c>
      <c r="F69" s="257"/>
      <c r="G69" s="225" t="s">
        <v>371</v>
      </c>
      <c r="I69" s="132"/>
    </row>
    <row r="70" spans="2:9" s="30" customFormat="1" ht="23.1" customHeight="1" x14ac:dyDescent="0.4">
      <c r="B70" s="226"/>
      <c r="C70" s="226"/>
      <c r="D70" s="226"/>
      <c r="E70" s="76" t="s">
        <v>372</v>
      </c>
      <c r="F70" s="76" t="s">
        <v>373</v>
      </c>
      <c r="G70" s="226"/>
      <c r="I70" s="132"/>
    </row>
    <row r="71" spans="2:9" s="30" customFormat="1" ht="12" x14ac:dyDescent="0.4">
      <c r="B71" s="67" t="s">
        <v>374</v>
      </c>
      <c r="C71" s="137">
        <v>0</v>
      </c>
      <c r="D71" s="137"/>
      <c r="E71" s="137"/>
      <c r="F71" s="137"/>
      <c r="G71" s="137">
        <f>C71+D71-E71-F71</f>
        <v>0</v>
      </c>
      <c r="I71" s="132"/>
    </row>
    <row r="72" spans="2:9" s="30" customFormat="1" ht="12" x14ac:dyDescent="0.4">
      <c r="B72" s="67" t="s">
        <v>375</v>
      </c>
      <c r="C72" s="137">
        <v>0</v>
      </c>
      <c r="D72" s="137"/>
      <c r="E72" s="137"/>
      <c r="F72" s="137"/>
      <c r="G72" s="137">
        <f t="shared" ref="G72:G75" si="12">C72+D72-E72-F72</f>
        <v>0</v>
      </c>
      <c r="I72" s="132"/>
    </row>
    <row r="73" spans="2:9" s="30" customFormat="1" ht="12" x14ac:dyDescent="0.4">
      <c r="B73" s="67" t="s">
        <v>376</v>
      </c>
      <c r="C73" s="137">
        <v>0</v>
      </c>
      <c r="D73" s="137"/>
      <c r="E73" s="137"/>
      <c r="F73" s="137"/>
      <c r="G73" s="137">
        <f t="shared" si="12"/>
        <v>0</v>
      </c>
      <c r="I73" s="132"/>
    </row>
    <row r="74" spans="2:9" s="30" customFormat="1" ht="12" x14ac:dyDescent="0.4">
      <c r="B74" s="67" t="s">
        <v>377</v>
      </c>
      <c r="C74" s="137">
        <v>0</v>
      </c>
      <c r="D74" s="137"/>
      <c r="E74" s="137"/>
      <c r="F74" s="137"/>
      <c r="G74" s="137">
        <f t="shared" si="12"/>
        <v>0</v>
      </c>
      <c r="I74" s="132"/>
    </row>
    <row r="75" spans="2:9" s="30" customFormat="1" ht="12" x14ac:dyDescent="0.4">
      <c r="B75" s="67" t="s">
        <v>378</v>
      </c>
      <c r="C75" s="137">
        <v>0</v>
      </c>
      <c r="D75" s="137"/>
      <c r="E75" s="137"/>
      <c r="F75" s="137"/>
      <c r="G75" s="137">
        <f t="shared" si="12"/>
        <v>0</v>
      </c>
      <c r="I75" s="132"/>
    </row>
    <row r="76" spans="2:9" s="30" customFormat="1" ht="29.1" customHeight="1" x14ac:dyDescent="0.4">
      <c r="B76" s="57" t="s">
        <v>226</v>
      </c>
      <c r="C76" s="137">
        <f>SUM(C71:C75)</f>
        <v>0</v>
      </c>
      <c r="D76" s="137">
        <f t="shared" ref="D76:G76" si="13">SUM(D71:D75)</f>
        <v>0</v>
      </c>
      <c r="E76" s="137">
        <f t="shared" si="13"/>
        <v>0</v>
      </c>
      <c r="F76" s="137">
        <f t="shared" si="13"/>
        <v>0</v>
      </c>
      <c r="G76" s="137">
        <f t="shared" si="13"/>
        <v>0</v>
      </c>
      <c r="I76" s="132"/>
    </row>
    <row r="79" spans="2:9" x14ac:dyDescent="0.4">
      <c r="B79" s="78" t="s">
        <v>385</v>
      </c>
    </row>
    <row r="80" spans="2:9" s="30" customFormat="1" ht="23.1" customHeight="1" x14ac:dyDescent="0.4">
      <c r="B80" s="225" t="s">
        <v>367</v>
      </c>
      <c r="C80" s="225" t="s">
        <v>368</v>
      </c>
      <c r="D80" s="225" t="s">
        <v>369</v>
      </c>
      <c r="E80" s="256" t="s">
        <v>370</v>
      </c>
      <c r="F80" s="257"/>
      <c r="G80" s="225" t="s">
        <v>371</v>
      </c>
      <c r="I80" s="132"/>
    </row>
    <row r="81" spans="2:10" s="30" customFormat="1" ht="23.1" customHeight="1" x14ac:dyDescent="0.4">
      <c r="B81" s="226"/>
      <c r="C81" s="226"/>
      <c r="D81" s="226"/>
      <c r="E81" s="76" t="s">
        <v>372</v>
      </c>
      <c r="F81" s="76" t="s">
        <v>373</v>
      </c>
      <c r="G81" s="226"/>
      <c r="I81" s="132"/>
    </row>
    <row r="82" spans="2:10" s="30" customFormat="1" ht="12" x14ac:dyDescent="0.4">
      <c r="B82" s="67" t="s">
        <v>374</v>
      </c>
      <c r="C82" s="137">
        <v>0</v>
      </c>
      <c r="D82" s="137"/>
      <c r="E82" s="137"/>
      <c r="F82" s="137">
        <v>0</v>
      </c>
      <c r="G82" s="137">
        <f>C82+D82-E82-F82</f>
        <v>0</v>
      </c>
      <c r="I82" s="132"/>
    </row>
    <row r="83" spans="2:10" s="30" customFormat="1" ht="12" x14ac:dyDescent="0.4">
      <c r="B83" s="67" t="s">
        <v>375</v>
      </c>
      <c r="C83" s="137">
        <v>797000</v>
      </c>
      <c r="D83" s="137">
        <f>I83-C83</f>
        <v>39000</v>
      </c>
      <c r="E83" s="137"/>
      <c r="F83" s="137"/>
      <c r="G83" s="137">
        <f t="shared" ref="G83:G86" si="14">C83+D83-E83-F83</f>
        <v>836000</v>
      </c>
      <c r="I83" s="132">
        <v>836000</v>
      </c>
      <c r="J83" s="87"/>
    </row>
    <row r="84" spans="2:10" s="30" customFormat="1" ht="12" x14ac:dyDescent="0.4">
      <c r="B84" s="67" t="s">
        <v>376</v>
      </c>
      <c r="C84" s="137">
        <v>0</v>
      </c>
      <c r="D84" s="137"/>
      <c r="E84" s="137"/>
      <c r="F84" s="137"/>
      <c r="G84" s="137">
        <f t="shared" si="14"/>
        <v>0</v>
      </c>
      <c r="I84" s="132"/>
    </row>
    <row r="85" spans="2:10" s="30" customFormat="1" ht="12" x14ac:dyDescent="0.4">
      <c r="B85" s="67" t="s">
        <v>377</v>
      </c>
      <c r="C85" s="137">
        <v>0</v>
      </c>
      <c r="D85" s="137"/>
      <c r="E85" s="137"/>
      <c r="F85" s="137"/>
      <c r="G85" s="137">
        <f t="shared" si="14"/>
        <v>0</v>
      </c>
      <c r="I85" s="132"/>
    </row>
    <row r="86" spans="2:10" s="30" customFormat="1" ht="12" x14ac:dyDescent="0.4">
      <c r="B86" s="67" t="s">
        <v>378</v>
      </c>
      <c r="C86" s="137">
        <v>8796000</v>
      </c>
      <c r="D86" s="137">
        <v>8652000</v>
      </c>
      <c r="E86" s="137">
        <f>C86</f>
        <v>8796000</v>
      </c>
      <c r="F86" s="137"/>
      <c r="G86" s="137">
        <f t="shared" si="14"/>
        <v>8652000</v>
      </c>
      <c r="I86" s="132">
        <v>8652000</v>
      </c>
    </row>
    <row r="87" spans="2:10" s="30" customFormat="1" ht="29.1" customHeight="1" x14ac:dyDescent="0.4">
      <c r="B87" s="57" t="s">
        <v>226</v>
      </c>
      <c r="C87" s="137">
        <f>SUM(C82:C86)</f>
        <v>9593000</v>
      </c>
      <c r="D87" s="137">
        <f t="shared" ref="D87:G87" si="15">SUM(D82:D86)</f>
        <v>8691000</v>
      </c>
      <c r="E87" s="137">
        <f t="shared" si="15"/>
        <v>8796000</v>
      </c>
      <c r="F87" s="137">
        <f t="shared" si="15"/>
        <v>0</v>
      </c>
      <c r="G87" s="137">
        <f t="shared" si="15"/>
        <v>9488000</v>
      </c>
      <c r="I87" s="132"/>
    </row>
  </sheetData>
  <mergeCells count="40">
    <mergeCell ref="B69:B70"/>
    <mergeCell ref="C69:C70"/>
    <mergeCell ref="D69:D70"/>
    <mergeCell ref="E69:F69"/>
    <mergeCell ref="G69:G70"/>
    <mergeCell ref="B80:B81"/>
    <mergeCell ref="C80:C81"/>
    <mergeCell ref="D80:D81"/>
    <mergeCell ref="E80:F80"/>
    <mergeCell ref="G80:G81"/>
    <mergeCell ref="B47:B48"/>
    <mergeCell ref="C47:C48"/>
    <mergeCell ref="D47:D48"/>
    <mergeCell ref="E47:F47"/>
    <mergeCell ref="G47:G48"/>
    <mergeCell ref="B58:B59"/>
    <mergeCell ref="C58:C59"/>
    <mergeCell ref="D58:D59"/>
    <mergeCell ref="E58:F58"/>
    <mergeCell ref="G58:G59"/>
    <mergeCell ref="B25:B26"/>
    <mergeCell ref="C25:C26"/>
    <mergeCell ref="D25:D26"/>
    <mergeCell ref="E25:F25"/>
    <mergeCell ref="G25:G26"/>
    <mergeCell ref="B36:B37"/>
    <mergeCell ref="C36:C37"/>
    <mergeCell ref="D36:D37"/>
    <mergeCell ref="E36:F36"/>
    <mergeCell ref="G36:G37"/>
    <mergeCell ref="B3:B4"/>
    <mergeCell ref="C3:C4"/>
    <mergeCell ref="D3:D4"/>
    <mergeCell ref="E3:F3"/>
    <mergeCell ref="G3:G4"/>
    <mergeCell ref="B14:B15"/>
    <mergeCell ref="C14:C15"/>
    <mergeCell ref="D14:D15"/>
    <mergeCell ref="E14:F14"/>
    <mergeCell ref="G14:G15"/>
  </mergeCells>
  <phoneticPr fontId="10"/>
  <printOptions horizontalCentered="1"/>
  <pageMargins left="0.19685039370078741" right="0.11811023622047245" top="0.35433070866141736" bottom="0.35433070866141736" header="0.31496062992125984" footer="0.31496062992125984"/>
  <pageSetup paperSize="9" scale="1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BDE3-33C1-4ABD-94F7-1A28FB04604F}">
  <dimension ref="B1:K32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625" style="14" customWidth="1"/>
    <col min="2" max="3" width="14.625" style="14" customWidth="1"/>
    <col min="4" max="4" width="19.25" style="139" customWidth="1"/>
    <col min="5" max="5" width="15.25" style="139" customWidth="1"/>
    <col min="6" max="6" width="16.375" style="140" customWidth="1"/>
    <col min="7" max="7" width="18.875" style="139" bestFit="1" customWidth="1"/>
    <col min="8" max="8" width="1" style="14" customWidth="1"/>
    <col min="9" max="9" width="1.5" style="14" customWidth="1"/>
    <col min="10" max="10" width="9" style="14"/>
    <col min="11" max="11" width="12" style="14" bestFit="1" customWidth="1"/>
    <col min="12" max="16384" width="9" style="14"/>
  </cols>
  <sheetData>
    <row r="1" spans="2:7" ht="33.75" customHeight="1" x14ac:dyDescent="0.4"/>
    <row r="2" spans="2:7" x14ac:dyDescent="0.4">
      <c r="B2" s="48" t="s">
        <v>386</v>
      </c>
      <c r="F2" s="141"/>
    </row>
    <row r="3" spans="2:7" x14ac:dyDescent="0.4">
      <c r="B3" s="48" t="s">
        <v>387</v>
      </c>
      <c r="C3" s="97"/>
      <c r="D3" s="142"/>
      <c r="F3" s="141"/>
      <c r="G3" s="143" t="s">
        <v>388</v>
      </c>
    </row>
    <row r="4" spans="2:7" ht="25.15" customHeight="1" x14ac:dyDescent="0.4">
      <c r="B4" s="258" t="s">
        <v>389</v>
      </c>
      <c r="C4" s="258"/>
      <c r="D4" s="144" t="s">
        <v>390</v>
      </c>
      <c r="E4" s="144" t="s">
        <v>391</v>
      </c>
      <c r="F4" s="145" t="s">
        <v>392</v>
      </c>
      <c r="G4" s="144" t="s">
        <v>393</v>
      </c>
    </row>
    <row r="5" spans="2:7" ht="25.15" customHeight="1" x14ac:dyDescent="0.4">
      <c r="B5" s="259" t="s">
        <v>394</v>
      </c>
      <c r="C5" s="260"/>
      <c r="D5" s="146" t="s">
        <v>395</v>
      </c>
      <c r="E5" s="147" t="s">
        <v>396</v>
      </c>
      <c r="F5" s="148">
        <v>326403000</v>
      </c>
      <c r="G5" s="146" t="s">
        <v>397</v>
      </c>
    </row>
    <row r="6" spans="2:7" ht="25.15" customHeight="1" x14ac:dyDescent="0.4">
      <c r="B6" s="261"/>
      <c r="C6" s="262"/>
      <c r="D6" s="149" t="s">
        <v>398</v>
      </c>
      <c r="E6" s="147" t="s">
        <v>399</v>
      </c>
      <c r="F6" s="148">
        <v>204187000</v>
      </c>
      <c r="G6" s="146" t="s">
        <v>400</v>
      </c>
    </row>
    <row r="7" spans="2:7" ht="25.15" customHeight="1" x14ac:dyDescent="0.4">
      <c r="B7" s="261"/>
      <c r="C7" s="262"/>
      <c r="D7" s="149" t="s">
        <v>401</v>
      </c>
      <c r="E7" s="147" t="s">
        <v>402</v>
      </c>
      <c r="F7" s="148">
        <v>51200000</v>
      </c>
      <c r="G7" s="146" t="s">
        <v>403</v>
      </c>
    </row>
    <row r="8" spans="2:7" ht="25.15" customHeight="1" x14ac:dyDescent="0.4">
      <c r="B8" s="261"/>
      <c r="C8" s="262"/>
      <c r="D8" s="149" t="s">
        <v>404</v>
      </c>
      <c r="E8" s="147" t="s">
        <v>405</v>
      </c>
      <c r="F8" s="148">
        <v>32767286</v>
      </c>
      <c r="G8" s="146" t="s">
        <v>406</v>
      </c>
    </row>
    <row r="9" spans="2:7" ht="25.15" customHeight="1" x14ac:dyDescent="0.4">
      <c r="B9" s="261"/>
      <c r="C9" s="262"/>
      <c r="D9" s="149" t="s">
        <v>407</v>
      </c>
      <c r="E9" s="147" t="s">
        <v>408</v>
      </c>
      <c r="F9" s="148">
        <v>23967050</v>
      </c>
      <c r="G9" s="146" t="s">
        <v>409</v>
      </c>
    </row>
    <row r="10" spans="2:7" ht="25.15" customHeight="1" x14ac:dyDescent="0.4">
      <c r="B10" s="261"/>
      <c r="C10" s="262"/>
      <c r="D10" s="149" t="s">
        <v>410</v>
      </c>
      <c r="E10" s="147" t="s">
        <v>411</v>
      </c>
      <c r="F10" s="148">
        <v>14250000</v>
      </c>
      <c r="G10" s="146" t="s">
        <v>412</v>
      </c>
    </row>
    <row r="11" spans="2:7" ht="25.15" customHeight="1" x14ac:dyDescent="0.4">
      <c r="B11" s="261"/>
      <c r="C11" s="262"/>
      <c r="D11" s="149" t="s">
        <v>413</v>
      </c>
      <c r="E11" s="147" t="s">
        <v>414</v>
      </c>
      <c r="F11" s="148">
        <v>10117612</v>
      </c>
      <c r="G11" s="146" t="s">
        <v>415</v>
      </c>
    </row>
    <row r="12" spans="2:7" ht="25.15" customHeight="1" x14ac:dyDescent="0.4">
      <c r="B12" s="261"/>
      <c r="C12" s="262"/>
      <c r="D12" s="149" t="s">
        <v>416</v>
      </c>
      <c r="E12" s="150" t="s">
        <v>417</v>
      </c>
      <c r="F12" s="148">
        <v>25674778</v>
      </c>
      <c r="G12" s="144" t="s">
        <v>12</v>
      </c>
    </row>
    <row r="13" spans="2:7" ht="25.15" customHeight="1" x14ac:dyDescent="0.4">
      <c r="B13" s="263"/>
      <c r="C13" s="264"/>
      <c r="D13" s="151" t="s">
        <v>418</v>
      </c>
      <c r="E13" s="152"/>
      <c r="F13" s="148">
        <f>SUM(F5:F12)</f>
        <v>688566726</v>
      </c>
      <c r="G13" s="153"/>
    </row>
    <row r="14" spans="2:7" ht="25.15" customHeight="1" x14ac:dyDescent="0.4">
      <c r="B14" s="265"/>
      <c r="C14" s="266"/>
      <c r="D14" s="146" t="s">
        <v>419</v>
      </c>
      <c r="E14" s="147" t="s">
        <v>420</v>
      </c>
      <c r="F14" s="154">
        <v>6929014045</v>
      </c>
      <c r="G14" s="146" t="s">
        <v>421</v>
      </c>
    </row>
    <row r="15" spans="2:7" ht="25.15" customHeight="1" x14ac:dyDescent="0.4">
      <c r="B15" s="265"/>
      <c r="C15" s="266"/>
      <c r="D15" s="146" t="s">
        <v>422</v>
      </c>
      <c r="E15" s="147" t="s">
        <v>423</v>
      </c>
      <c r="F15" s="154">
        <v>6843295028</v>
      </c>
      <c r="G15" s="146" t="s">
        <v>424</v>
      </c>
    </row>
    <row r="16" spans="2:7" ht="25.15" customHeight="1" x14ac:dyDescent="0.4">
      <c r="B16" s="265"/>
      <c r="C16" s="266"/>
      <c r="D16" s="155" t="s">
        <v>425</v>
      </c>
      <c r="E16" s="147" t="s">
        <v>426</v>
      </c>
      <c r="F16" s="154">
        <v>3392498140</v>
      </c>
      <c r="G16" s="146" t="s">
        <v>427</v>
      </c>
    </row>
    <row r="17" spans="2:11" ht="25.15" customHeight="1" x14ac:dyDescent="0.4">
      <c r="B17" s="265"/>
      <c r="C17" s="266"/>
      <c r="D17" s="149" t="s">
        <v>428</v>
      </c>
      <c r="E17" s="147" t="s">
        <v>429</v>
      </c>
      <c r="F17" s="154">
        <v>2483756651</v>
      </c>
      <c r="G17" s="146" t="s">
        <v>424</v>
      </c>
    </row>
    <row r="18" spans="2:11" ht="25.15" customHeight="1" x14ac:dyDescent="0.4">
      <c r="B18" s="265"/>
      <c r="C18" s="266"/>
      <c r="D18" s="149" t="s">
        <v>430</v>
      </c>
      <c r="E18" s="147" t="s">
        <v>431</v>
      </c>
      <c r="F18" s="154">
        <v>1287148709</v>
      </c>
      <c r="G18" s="146" t="s">
        <v>432</v>
      </c>
    </row>
    <row r="19" spans="2:11" ht="25.15" customHeight="1" x14ac:dyDescent="0.4">
      <c r="B19" s="265"/>
      <c r="C19" s="266"/>
      <c r="D19" s="155" t="s">
        <v>433</v>
      </c>
      <c r="E19" s="147" t="s">
        <v>434</v>
      </c>
      <c r="F19" s="154">
        <v>1082650000</v>
      </c>
      <c r="G19" s="146" t="s">
        <v>435</v>
      </c>
    </row>
    <row r="20" spans="2:11" ht="25.15" customHeight="1" x14ac:dyDescent="0.4">
      <c r="B20" s="265"/>
      <c r="C20" s="266"/>
      <c r="D20" s="155" t="s">
        <v>436</v>
      </c>
      <c r="E20" s="147" t="s">
        <v>431</v>
      </c>
      <c r="F20" s="154">
        <v>882214000</v>
      </c>
      <c r="G20" s="146" t="s">
        <v>432</v>
      </c>
    </row>
    <row r="21" spans="2:11" ht="25.15" customHeight="1" x14ac:dyDescent="0.4">
      <c r="B21" s="265"/>
      <c r="C21" s="266"/>
      <c r="D21" s="155" t="s">
        <v>437</v>
      </c>
      <c r="E21" s="147" t="s">
        <v>434</v>
      </c>
      <c r="F21" s="154">
        <v>830300000</v>
      </c>
      <c r="G21" s="146" t="s">
        <v>435</v>
      </c>
    </row>
    <row r="22" spans="2:11" ht="25.15" customHeight="1" x14ac:dyDescent="0.4">
      <c r="B22" s="265"/>
      <c r="C22" s="266"/>
      <c r="D22" s="155" t="s">
        <v>438</v>
      </c>
      <c r="E22" s="147" t="s">
        <v>408</v>
      </c>
      <c r="F22" s="154">
        <v>152794520</v>
      </c>
      <c r="G22" s="146" t="s">
        <v>439</v>
      </c>
    </row>
    <row r="23" spans="2:11" ht="25.15" customHeight="1" x14ac:dyDescent="0.4">
      <c r="B23" s="265"/>
      <c r="C23" s="266"/>
      <c r="D23" s="155" t="s">
        <v>440</v>
      </c>
      <c r="E23" s="147" t="s">
        <v>441</v>
      </c>
      <c r="F23" s="154">
        <v>102301546</v>
      </c>
      <c r="G23" s="146" t="s">
        <v>442</v>
      </c>
    </row>
    <row r="24" spans="2:11" ht="25.15" customHeight="1" x14ac:dyDescent="0.4">
      <c r="B24" s="265"/>
      <c r="C24" s="266"/>
      <c r="D24" s="155" t="s">
        <v>443</v>
      </c>
      <c r="E24" s="147" t="s">
        <v>402</v>
      </c>
      <c r="F24" s="154">
        <v>89934073</v>
      </c>
      <c r="G24" s="146" t="s">
        <v>444</v>
      </c>
    </row>
    <row r="25" spans="2:11" ht="25.15" customHeight="1" x14ac:dyDescent="0.4">
      <c r="B25" s="265"/>
      <c r="C25" s="266"/>
      <c r="D25" s="155" t="s">
        <v>445</v>
      </c>
      <c r="E25" s="147" t="s">
        <v>446</v>
      </c>
      <c r="F25" s="154">
        <v>87619675</v>
      </c>
      <c r="G25" s="146" t="s">
        <v>442</v>
      </c>
    </row>
    <row r="26" spans="2:11" ht="25.15" customHeight="1" x14ac:dyDescent="0.4">
      <c r="B26" s="265"/>
      <c r="C26" s="266"/>
      <c r="D26" s="155" t="s">
        <v>447</v>
      </c>
      <c r="E26" s="147" t="s">
        <v>434</v>
      </c>
      <c r="F26" s="154">
        <v>74484853</v>
      </c>
      <c r="G26" s="146" t="s">
        <v>448</v>
      </c>
    </row>
    <row r="27" spans="2:11" ht="25.15" customHeight="1" x14ac:dyDescent="0.4">
      <c r="B27" s="265"/>
      <c r="C27" s="266"/>
      <c r="D27" s="155" t="s">
        <v>449</v>
      </c>
      <c r="E27" s="147" t="s">
        <v>434</v>
      </c>
      <c r="F27" s="154">
        <v>53200000</v>
      </c>
      <c r="G27" s="146" t="s">
        <v>435</v>
      </c>
    </row>
    <row r="28" spans="2:11" ht="25.15" customHeight="1" x14ac:dyDescent="0.4">
      <c r="B28" s="265"/>
      <c r="C28" s="266"/>
      <c r="D28" s="155" t="s">
        <v>416</v>
      </c>
      <c r="E28" s="150" t="s">
        <v>12</v>
      </c>
      <c r="F28" s="148">
        <f>K30-SUM(F13:F27)</f>
        <v>501744026</v>
      </c>
      <c r="G28" s="144" t="s">
        <v>12</v>
      </c>
    </row>
    <row r="29" spans="2:11" ht="25.15" customHeight="1" x14ac:dyDescent="0.4">
      <c r="B29" s="267"/>
      <c r="C29" s="268"/>
      <c r="D29" s="156" t="s">
        <v>418</v>
      </c>
      <c r="E29" s="152"/>
      <c r="F29" s="148">
        <f>SUM(F14:F28)</f>
        <v>24792955266</v>
      </c>
      <c r="G29" s="153"/>
      <c r="K29" s="14" t="s">
        <v>450</v>
      </c>
    </row>
    <row r="30" spans="2:11" ht="25.15" customHeight="1" x14ac:dyDescent="0.4">
      <c r="B30" s="269" t="s">
        <v>339</v>
      </c>
      <c r="C30" s="270"/>
      <c r="D30" s="153"/>
      <c r="E30" s="152"/>
      <c r="F30" s="148">
        <f>F13+F29</f>
        <v>25481521992</v>
      </c>
      <c r="G30" s="153"/>
      <c r="K30" s="157">
        <v>25481521992</v>
      </c>
    </row>
    <row r="31" spans="2:11" ht="3.75" customHeight="1" x14ac:dyDescent="0.4">
      <c r="F31" s="141"/>
    </row>
    <row r="32" spans="2:11" ht="12" customHeight="1" x14ac:dyDescent="0.4"/>
  </sheetData>
  <mergeCells count="4">
    <mergeCell ref="B4:C4"/>
    <mergeCell ref="B5:C13"/>
    <mergeCell ref="B14:C29"/>
    <mergeCell ref="B30:C30"/>
  </mergeCells>
  <phoneticPr fontId="10"/>
  <printOptions horizontalCentered="1"/>
  <pageMargins left="0.19685039370078741" right="0.19685039370078741" top="0.15748031496062992" bottom="0.15748031496062992" header="0.31496062992125984" footer="0.31496062992125984"/>
  <pageSetup paperSize="9" scale="12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9466-5EDA-4264-88AB-BD5BC889CEBE}">
  <dimension ref="B1:L47"/>
  <sheetViews>
    <sheetView view="pageBreakPreview" zoomScale="110" zoomScaleNormal="100" zoomScaleSheetLayoutView="110" workbookViewId="0">
      <selection sqref="A1:D1"/>
    </sheetView>
  </sheetViews>
  <sheetFormatPr defaultColWidth="9" defaultRowHeight="13.5" x14ac:dyDescent="0.4"/>
  <cols>
    <col min="1" max="1" width="0.5" style="14" customWidth="1"/>
    <col min="2" max="3" width="12.625" style="14" customWidth="1"/>
    <col min="4" max="4" width="5.625" style="14" bestFit="1" customWidth="1"/>
    <col min="5" max="5" width="16.25" style="14" customWidth="1"/>
    <col min="6" max="6" width="11.125" style="14" customWidth="1"/>
    <col min="7" max="7" width="0.75" style="14" customWidth="1"/>
    <col min="8" max="8" width="16.75" style="14" customWidth="1"/>
    <col min="9" max="12" width="9" style="164"/>
    <col min="13" max="16384" width="9" style="14"/>
  </cols>
  <sheetData>
    <row r="1" spans="2:6" ht="27.75" customHeight="1" x14ac:dyDescent="0.4"/>
    <row r="2" spans="2:6" ht="15" customHeight="1" x14ac:dyDescent="0.4">
      <c r="B2" s="273" t="s">
        <v>451</v>
      </c>
      <c r="C2" s="273"/>
      <c r="D2" s="273"/>
      <c r="E2" s="273"/>
      <c r="F2" s="273"/>
    </row>
    <row r="3" spans="2:6" ht="14.25" customHeight="1" x14ac:dyDescent="0.15">
      <c r="B3" s="158" t="s">
        <v>452</v>
      </c>
      <c r="F3" s="159" t="s">
        <v>213</v>
      </c>
    </row>
    <row r="4" spans="2:6" x14ac:dyDescent="0.4">
      <c r="B4" s="160" t="s">
        <v>453</v>
      </c>
      <c r="C4" s="160" t="s">
        <v>367</v>
      </c>
      <c r="D4" s="161" t="s">
        <v>454</v>
      </c>
      <c r="E4" s="161"/>
      <c r="F4" s="162" t="s">
        <v>455</v>
      </c>
    </row>
    <row r="5" spans="2:6" x14ac:dyDescent="0.4">
      <c r="B5" s="274" t="s">
        <v>456</v>
      </c>
      <c r="C5" s="274" t="s">
        <v>457</v>
      </c>
      <c r="D5" s="271" t="s">
        <v>458</v>
      </c>
      <c r="E5" s="272"/>
      <c r="F5" s="163">
        <v>12598592395</v>
      </c>
    </row>
    <row r="6" spans="2:6" x14ac:dyDescent="0.4">
      <c r="B6" s="275"/>
      <c r="C6" s="275"/>
      <c r="D6" s="271" t="s">
        <v>459</v>
      </c>
      <c r="E6" s="272"/>
      <c r="F6" s="163">
        <v>306712000</v>
      </c>
    </row>
    <row r="7" spans="2:6" x14ac:dyDescent="0.4">
      <c r="B7" s="275"/>
      <c r="C7" s="275"/>
      <c r="D7" s="271" t="s">
        <v>460</v>
      </c>
      <c r="E7" s="272"/>
      <c r="F7" s="163">
        <v>7418000</v>
      </c>
    </row>
    <row r="8" spans="2:6" x14ac:dyDescent="0.4">
      <c r="B8" s="275"/>
      <c r="C8" s="275"/>
      <c r="D8" s="271" t="s">
        <v>461</v>
      </c>
      <c r="E8" s="272"/>
      <c r="F8" s="163">
        <v>76423000</v>
      </c>
    </row>
    <row r="9" spans="2:6" x14ac:dyDescent="0.4">
      <c r="B9" s="275"/>
      <c r="C9" s="275"/>
      <c r="D9" s="271" t="s">
        <v>462</v>
      </c>
      <c r="E9" s="272"/>
      <c r="F9" s="163">
        <v>96238000</v>
      </c>
    </row>
    <row r="10" spans="2:6" x14ac:dyDescent="0.4">
      <c r="B10" s="275"/>
      <c r="C10" s="275"/>
      <c r="D10" s="271" t="s">
        <v>463</v>
      </c>
      <c r="E10" s="272"/>
      <c r="F10" s="163">
        <v>142738000</v>
      </c>
    </row>
    <row r="11" spans="2:6" x14ac:dyDescent="0.4">
      <c r="B11" s="275"/>
      <c r="C11" s="275"/>
      <c r="D11" s="271" t="s">
        <v>464</v>
      </c>
      <c r="E11" s="272"/>
      <c r="F11" s="163">
        <v>2112542000</v>
      </c>
    </row>
    <row r="12" spans="2:6" x14ac:dyDescent="0.4">
      <c r="B12" s="275"/>
      <c r="C12" s="275"/>
      <c r="D12" s="271" t="s">
        <v>465</v>
      </c>
      <c r="E12" s="272"/>
      <c r="F12" s="163">
        <v>52053976</v>
      </c>
    </row>
    <row r="13" spans="2:6" x14ac:dyDescent="0.4">
      <c r="B13" s="275"/>
      <c r="C13" s="275"/>
      <c r="D13" s="271" t="s">
        <v>466</v>
      </c>
      <c r="E13" s="272"/>
      <c r="F13" s="163">
        <v>291</v>
      </c>
    </row>
    <row r="14" spans="2:6" x14ac:dyDescent="0.4">
      <c r="B14" s="275"/>
      <c r="C14" s="275"/>
      <c r="D14" s="271" t="s">
        <v>467</v>
      </c>
      <c r="E14" s="272"/>
      <c r="F14" s="163">
        <v>39081270</v>
      </c>
    </row>
    <row r="15" spans="2:6" x14ac:dyDescent="0.4">
      <c r="B15" s="275"/>
      <c r="C15" s="275"/>
      <c r="D15" s="271" t="s">
        <v>468</v>
      </c>
      <c r="E15" s="272"/>
      <c r="F15" s="163">
        <v>167868000</v>
      </c>
    </row>
    <row r="16" spans="2:6" x14ac:dyDescent="0.4">
      <c r="B16" s="275"/>
      <c r="C16" s="275"/>
      <c r="D16" s="271" t="s">
        <v>469</v>
      </c>
      <c r="E16" s="272"/>
      <c r="F16" s="163">
        <v>3932843000</v>
      </c>
    </row>
    <row r="17" spans="2:12" x14ac:dyDescent="0.4">
      <c r="B17" s="275"/>
      <c r="C17" s="275"/>
      <c r="D17" s="271" t="s">
        <v>470</v>
      </c>
      <c r="E17" s="272"/>
      <c r="F17" s="163">
        <v>12173000</v>
      </c>
    </row>
    <row r="18" spans="2:12" x14ac:dyDescent="0.4">
      <c r="B18" s="275"/>
      <c r="C18" s="275"/>
      <c r="D18" s="271" t="s">
        <v>471</v>
      </c>
      <c r="E18" s="272"/>
      <c r="F18" s="163">
        <v>141762690</v>
      </c>
    </row>
    <row r="19" spans="2:12" x14ac:dyDescent="0.4">
      <c r="B19" s="275"/>
      <c r="C19" s="275"/>
      <c r="D19" s="271" t="s">
        <v>472</v>
      </c>
      <c r="E19" s="272"/>
      <c r="F19" s="163">
        <v>76848168</v>
      </c>
    </row>
    <row r="20" spans="2:12" x14ac:dyDescent="0.4">
      <c r="B20" s="275"/>
      <c r="C20" s="276"/>
      <c r="D20" s="277" t="s">
        <v>473</v>
      </c>
      <c r="E20" s="278"/>
      <c r="F20" s="163">
        <f>SUM(F5:F19)</f>
        <v>19763293790</v>
      </c>
    </row>
    <row r="21" spans="2:12" ht="13.5" customHeight="1" x14ac:dyDescent="0.4">
      <c r="B21" s="275"/>
      <c r="C21" s="279" t="s">
        <v>474</v>
      </c>
      <c r="D21" s="281" t="s">
        <v>475</v>
      </c>
      <c r="E21" s="165" t="s">
        <v>476</v>
      </c>
      <c r="F21" s="163">
        <v>871247000</v>
      </c>
    </row>
    <row r="22" spans="2:12" x14ac:dyDescent="0.4">
      <c r="B22" s="275"/>
      <c r="C22" s="280"/>
      <c r="D22" s="282"/>
      <c r="E22" s="165" t="s">
        <v>477</v>
      </c>
      <c r="F22" s="163">
        <v>341289000</v>
      </c>
    </row>
    <row r="23" spans="2:12" x14ac:dyDescent="0.4">
      <c r="B23" s="275"/>
      <c r="C23" s="275"/>
      <c r="D23" s="283"/>
      <c r="E23" s="166" t="s">
        <v>418</v>
      </c>
      <c r="F23" s="163">
        <f>SUM(F21:F22)</f>
        <v>1212536000</v>
      </c>
    </row>
    <row r="24" spans="2:12" ht="13.5" customHeight="1" x14ac:dyDescent="0.4">
      <c r="B24" s="275"/>
      <c r="C24" s="275"/>
      <c r="D24" s="281" t="s">
        <v>478</v>
      </c>
      <c r="E24" s="165" t="s">
        <v>476</v>
      </c>
      <c r="F24" s="163">
        <v>7303540415</v>
      </c>
    </row>
    <row r="25" spans="2:12" x14ac:dyDescent="0.4">
      <c r="B25" s="275"/>
      <c r="C25" s="275"/>
      <c r="D25" s="282"/>
      <c r="E25" s="165" t="s">
        <v>477</v>
      </c>
      <c r="F25" s="163">
        <v>1990930173</v>
      </c>
    </row>
    <row r="26" spans="2:12" x14ac:dyDescent="0.4">
      <c r="B26" s="275"/>
      <c r="C26" s="275"/>
      <c r="D26" s="283"/>
      <c r="E26" s="166" t="s">
        <v>418</v>
      </c>
      <c r="F26" s="163">
        <f>SUM(F24:F25)</f>
        <v>9294470588</v>
      </c>
    </row>
    <row r="27" spans="2:12" x14ac:dyDescent="0.4">
      <c r="B27" s="275"/>
      <c r="C27" s="276"/>
      <c r="D27" s="277" t="s">
        <v>473</v>
      </c>
      <c r="E27" s="278"/>
      <c r="F27" s="163">
        <f>SUM(F23,F26)</f>
        <v>10507006588</v>
      </c>
    </row>
    <row r="28" spans="2:12" x14ac:dyDescent="0.4">
      <c r="B28" s="276"/>
      <c r="C28" s="277" t="s">
        <v>226</v>
      </c>
      <c r="D28" s="284"/>
      <c r="E28" s="278"/>
      <c r="F28" s="163">
        <f>SUM(F20,F27)</f>
        <v>30270300378</v>
      </c>
      <c r="I28" s="164" t="s">
        <v>479</v>
      </c>
      <c r="J28" s="164" t="s">
        <v>480</v>
      </c>
      <c r="K28" s="164" t="s">
        <v>481</v>
      </c>
      <c r="L28" s="164" t="s">
        <v>482</v>
      </c>
    </row>
    <row r="29" spans="2:12" x14ac:dyDescent="0.4">
      <c r="B29" s="274" t="s">
        <v>483</v>
      </c>
      <c r="C29" s="274" t="s">
        <v>457</v>
      </c>
      <c r="D29" s="285" t="s">
        <v>484</v>
      </c>
      <c r="E29" s="285"/>
      <c r="F29" s="163">
        <f>I29-J29+K29+L29</f>
        <v>1910579069</v>
      </c>
      <c r="I29" s="164">
        <v>1905400717</v>
      </c>
      <c r="J29" s="164">
        <v>496263122</v>
      </c>
      <c r="K29" s="167">
        <v>446949736</v>
      </c>
      <c r="L29" s="167">
        <v>54491738</v>
      </c>
    </row>
    <row r="30" spans="2:12" x14ac:dyDescent="0.4">
      <c r="B30" s="275"/>
      <c r="C30" s="275"/>
      <c r="D30" s="285" t="s">
        <v>485</v>
      </c>
      <c r="E30" s="285"/>
      <c r="F30" s="163">
        <f t="shared" ref="F30:F35" si="0">I30-J30+K30+L30</f>
        <v>1754171000</v>
      </c>
      <c r="I30" s="164">
        <v>1747236334</v>
      </c>
      <c r="J30" s="164">
        <v>34458100</v>
      </c>
      <c r="K30" s="167">
        <v>27687266</v>
      </c>
      <c r="L30" s="167">
        <v>13705500</v>
      </c>
    </row>
    <row r="31" spans="2:12" x14ac:dyDescent="0.4">
      <c r="B31" s="275"/>
      <c r="C31" s="275"/>
      <c r="D31" s="285" t="s">
        <v>486</v>
      </c>
      <c r="E31" s="285"/>
      <c r="F31" s="163">
        <f t="shared" si="0"/>
        <v>1944606629</v>
      </c>
      <c r="I31" s="164">
        <v>1944606629</v>
      </c>
      <c r="K31" s="167"/>
      <c r="L31" s="167"/>
    </row>
    <row r="32" spans="2:12" x14ac:dyDescent="0.4">
      <c r="B32" s="275"/>
      <c r="C32" s="275"/>
      <c r="D32" s="285" t="s">
        <v>487</v>
      </c>
      <c r="E32" s="285"/>
      <c r="F32" s="163">
        <f t="shared" si="0"/>
        <v>36075</v>
      </c>
      <c r="I32" s="164">
        <v>36075</v>
      </c>
      <c r="K32" s="167"/>
      <c r="L32" s="167"/>
    </row>
    <row r="33" spans="2:12" x14ac:dyDescent="0.4">
      <c r="B33" s="275"/>
      <c r="C33" s="275"/>
      <c r="D33" s="285" t="s">
        <v>488</v>
      </c>
      <c r="E33" s="285"/>
      <c r="F33" s="163">
        <f t="shared" si="0"/>
        <v>1021015700</v>
      </c>
      <c r="H33" s="164"/>
      <c r="I33" s="164">
        <v>1018781500</v>
      </c>
      <c r="J33" s="164">
        <v>8962300</v>
      </c>
      <c r="K33" s="167">
        <v>9473000</v>
      </c>
      <c r="L33" s="167">
        <v>1723500</v>
      </c>
    </row>
    <row r="34" spans="2:12" x14ac:dyDescent="0.4">
      <c r="B34" s="275"/>
      <c r="C34" s="275"/>
      <c r="D34" s="285" t="s">
        <v>489</v>
      </c>
      <c r="E34" s="285"/>
      <c r="F34" s="163">
        <f t="shared" si="0"/>
        <v>5500000</v>
      </c>
      <c r="H34" s="46"/>
      <c r="I34" s="164">
        <v>5500000</v>
      </c>
    </row>
    <row r="35" spans="2:12" x14ac:dyDescent="0.4">
      <c r="B35" s="275"/>
      <c r="C35" s="275"/>
      <c r="D35" s="285" t="s">
        <v>490</v>
      </c>
      <c r="E35" s="285"/>
      <c r="F35" s="163">
        <f t="shared" si="0"/>
        <v>24263021</v>
      </c>
      <c r="I35" s="164">
        <v>24263021</v>
      </c>
    </row>
    <row r="36" spans="2:12" x14ac:dyDescent="0.4">
      <c r="B36" s="275"/>
      <c r="C36" s="276"/>
      <c r="D36" s="271" t="s">
        <v>473</v>
      </c>
      <c r="E36" s="272"/>
      <c r="F36" s="163">
        <f>SUM(F29:F35)</f>
        <v>6660171494</v>
      </c>
    </row>
    <row r="37" spans="2:12" ht="13.5" customHeight="1" x14ac:dyDescent="0.4">
      <c r="B37" s="275"/>
      <c r="C37" s="279" t="s">
        <v>474</v>
      </c>
      <c r="D37" s="281" t="s">
        <v>475</v>
      </c>
      <c r="E37" s="165" t="s">
        <v>476</v>
      </c>
      <c r="F37" s="168">
        <v>0</v>
      </c>
    </row>
    <row r="38" spans="2:12" x14ac:dyDescent="0.4">
      <c r="B38" s="275"/>
      <c r="C38" s="280"/>
      <c r="D38" s="282"/>
      <c r="E38" s="165" t="s">
        <v>477</v>
      </c>
      <c r="F38" s="168">
        <v>0</v>
      </c>
    </row>
    <row r="39" spans="2:12" x14ac:dyDescent="0.4">
      <c r="B39" s="275"/>
      <c r="C39" s="275"/>
      <c r="D39" s="283"/>
      <c r="E39" s="166" t="s">
        <v>418</v>
      </c>
      <c r="F39" s="168">
        <f>SUM(F37:F38)</f>
        <v>0</v>
      </c>
      <c r="I39" s="164" t="s">
        <v>491</v>
      </c>
      <c r="J39" s="164" t="s">
        <v>492</v>
      </c>
      <c r="K39" s="164" t="s">
        <v>493</v>
      </c>
      <c r="L39" s="164" t="s">
        <v>494</v>
      </c>
    </row>
    <row r="40" spans="2:12" ht="13.5" customHeight="1" x14ac:dyDescent="0.4">
      <c r="B40" s="275"/>
      <c r="C40" s="275"/>
      <c r="D40" s="281" t="s">
        <v>478</v>
      </c>
      <c r="E40" s="165" t="s">
        <v>476</v>
      </c>
      <c r="F40" s="163">
        <f>SUM(I40:L40)</f>
        <v>1871929687</v>
      </c>
      <c r="I40" s="164">
        <v>7280500</v>
      </c>
      <c r="J40" s="164">
        <v>1658426305</v>
      </c>
      <c r="L40" s="164">
        <v>206222882</v>
      </c>
    </row>
    <row r="41" spans="2:12" x14ac:dyDescent="0.4">
      <c r="B41" s="275"/>
      <c r="C41" s="275"/>
      <c r="D41" s="282"/>
      <c r="E41" s="165" t="s">
        <v>477</v>
      </c>
      <c r="F41" s="163">
        <f>SUM(I41:L41)</f>
        <v>8140733376</v>
      </c>
      <c r="I41" s="164">
        <v>7053175064</v>
      </c>
      <c r="J41" s="164">
        <v>1087558312</v>
      </c>
    </row>
    <row r="42" spans="2:12" x14ac:dyDescent="0.4">
      <c r="B42" s="275"/>
      <c r="C42" s="275"/>
      <c r="D42" s="283"/>
      <c r="E42" s="166" t="s">
        <v>418</v>
      </c>
      <c r="F42" s="163">
        <f>SUM(F40:F41)</f>
        <v>10012663063</v>
      </c>
      <c r="I42" s="164">
        <f>SUM(I40:I41)</f>
        <v>7060455564</v>
      </c>
      <c r="J42" s="164">
        <f>SUM(J40:J41)</f>
        <v>2745984617</v>
      </c>
      <c r="K42" s="164">
        <f>SUM(K40:K41)</f>
        <v>0</v>
      </c>
      <c r="L42" s="164">
        <f>SUM(L40:L41)</f>
        <v>206222882</v>
      </c>
    </row>
    <row r="43" spans="2:12" x14ac:dyDescent="0.4">
      <c r="B43" s="275"/>
      <c r="C43" s="276"/>
      <c r="D43" s="277" t="s">
        <v>473</v>
      </c>
      <c r="E43" s="278"/>
      <c r="F43" s="163">
        <f>SUM(F39,F42)</f>
        <v>10012663063</v>
      </c>
    </row>
    <row r="44" spans="2:12" x14ac:dyDescent="0.4">
      <c r="B44" s="276"/>
      <c r="C44" s="277" t="s">
        <v>226</v>
      </c>
      <c r="D44" s="284"/>
      <c r="E44" s="278"/>
      <c r="F44" s="163">
        <f>SUM(F36,F43)</f>
        <v>16672834557</v>
      </c>
    </row>
    <row r="45" spans="2:12" s="125" customFormat="1" ht="14.25" customHeight="1" x14ac:dyDescent="0.4">
      <c r="B45" s="286" t="s">
        <v>495</v>
      </c>
      <c r="C45" s="286" t="s">
        <v>496</v>
      </c>
      <c r="D45" s="286"/>
      <c r="E45" s="286"/>
      <c r="F45" s="169">
        <f>SUM(F20,F36)</f>
        <v>26423465284</v>
      </c>
      <c r="H45" s="164">
        <v>26423465284</v>
      </c>
      <c r="I45" s="164">
        <f>F45-H45</f>
        <v>0</v>
      </c>
      <c r="J45" s="164"/>
      <c r="K45" s="164"/>
      <c r="L45" s="164"/>
    </row>
    <row r="46" spans="2:12" s="125" customFormat="1" ht="14.25" customHeight="1" x14ac:dyDescent="0.4">
      <c r="B46" s="286"/>
      <c r="C46" s="286" t="s">
        <v>497</v>
      </c>
      <c r="D46" s="286"/>
      <c r="E46" s="286"/>
      <c r="F46" s="169">
        <f>SUM(F27,F43)</f>
        <v>20519669651</v>
      </c>
      <c r="H46" s="164">
        <v>20519669651</v>
      </c>
      <c r="I46" s="164">
        <f>F46-H46</f>
        <v>0</v>
      </c>
      <c r="J46" s="164"/>
      <c r="K46" s="164"/>
      <c r="L46" s="164"/>
    </row>
    <row r="47" spans="2:12" ht="3.75" customHeight="1" x14ac:dyDescent="0.4"/>
  </sheetData>
  <mergeCells count="42">
    <mergeCell ref="B45:B46"/>
    <mergeCell ref="C45:E45"/>
    <mergeCell ref="C46:E46"/>
    <mergeCell ref="D36:E36"/>
    <mergeCell ref="C37:C43"/>
    <mergeCell ref="D37:D39"/>
    <mergeCell ref="D40:D42"/>
    <mergeCell ref="D43:E43"/>
    <mergeCell ref="C44:E44"/>
    <mergeCell ref="C28:E28"/>
    <mergeCell ref="B29:B44"/>
    <mergeCell ref="C29:C36"/>
    <mergeCell ref="D29:E29"/>
    <mergeCell ref="D30:E30"/>
    <mergeCell ref="D31:E31"/>
    <mergeCell ref="D32:E32"/>
    <mergeCell ref="D33:E33"/>
    <mergeCell ref="D34:E34"/>
    <mergeCell ref="D35:E35"/>
    <mergeCell ref="D18:E18"/>
    <mergeCell ref="D19:E19"/>
    <mergeCell ref="D20:E20"/>
    <mergeCell ref="C21:C27"/>
    <mergeCell ref="D21:D23"/>
    <mergeCell ref="D24:D26"/>
    <mergeCell ref="D27:E27"/>
    <mergeCell ref="D17:E17"/>
    <mergeCell ref="B2:F2"/>
    <mergeCell ref="B5:B28"/>
    <mergeCell ref="C5:C20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</mergeCells>
  <phoneticPr fontId="10"/>
  <printOptions horizontalCentered="1"/>
  <pageMargins left="0.19685039370078741" right="0.19685039370078741" top="0.19685039370078741" bottom="0.19685039370078741" header="0.31496062992125984" footer="0.31496062992125984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BA0F-2075-4413-8636-0905A02824B0}">
  <dimension ref="A1:L82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8.125" style="170" customWidth="1"/>
    <col min="2" max="2" width="5" style="170" customWidth="1"/>
    <col min="3" max="3" width="23.625" style="170" customWidth="1"/>
    <col min="4" max="8" width="15.625" style="170" customWidth="1"/>
    <col min="9" max="9" width="1.25" style="170" customWidth="1"/>
    <col min="10" max="10" width="12.625" style="170" customWidth="1"/>
    <col min="11" max="11" width="12" style="14" bestFit="1" customWidth="1"/>
    <col min="12" max="16384" width="9" style="14"/>
  </cols>
  <sheetData>
    <row r="1" spans="1:12" s="170" customFormat="1" ht="41.25" customHeight="1" x14ac:dyDescent="0.4"/>
    <row r="2" spans="1:12" s="170" customFormat="1" ht="18" customHeight="1" x14ac:dyDescent="0.4">
      <c r="C2" s="289" t="s">
        <v>498</v>
      </c>
      <c r="D2" s="290"/>
      <c r="E2" s="290"/>
      <c r="F2" s="291" t="s">
        <v>213</v>
      </c>
      <c r="G2" s="291"/>
      <c r="H2" s="291"/>
    </row>
    <row r="3" spans="1:12" s="170" customFormat="1" ht="25.15" customHeight="1" x14ac:dyDescent="0.4">
      <c r="C3" s="287" t="s">
        <v>389</v>
      </c>
      <c r="D3" s="287" t="s">
        <v>392</v>
      </c>
      <c r="E3" s="288" t="s">
        <v>499</v>
      </c>
      <c r="F3" s="287"/>
      <c r="G3" s="287"/>
      <c r="H3" s="287"/>
    </row>
    <row r="4" spans="1:12" s="171" customFormat="1" ht="28.15" customHeight="1" x14ac:dyDescent="0.4">
      <c r="C4" s="287"/>
      <c r="D4" s="287"/>
      <c r="E4" s="172" t="s">
        <v>500</v>
      </c>
      <c r="F4" s="173" t="s">
        <v>501</v>
      </c>
      <c r="G4" s="173" t="s">
        <v>502</v>
      </c>
      <c r="H4" s="173" t="s">
        <v>503</v>
      </c>
    </row>
    <row r="5" spans="1:12" s="170" customFormat="1" ht="30" customHeight="1" x14ac:dyDescent="0.4">
      <c r="C5" s="174" t="s">
        <v>504</v>
      </c>
      <c r="D5" s="175">
        <f>SUM(D16,D26,D36,D46,D56,D66,D76)</f>
        <v>49715614536</v>
      </c>
      <c r="E5" s="175">
        <f t="shared" ref="E5:H5" si="0">SUM(E16,E26,E36,E46,E56,E66,E76)</f>
        <v>19307133651</v>
      </c>
      <c r="F5" s="175">
        <f t="shared" si="0"/>
        <v>1553500000</v>
      </c>
      <c r="G5" s="175">
        <f t="shared" si="0"/>
        <v>23550706824</v>
      </c>
      <c r="H5" s="175">
        <f t="shared" si="0"/>
        <v>5304274061</v>
      </c>
      <c r="J5" s="176">
        <v>49715614536</v>
      </c>
      <c r="K5" s="177">
        <f>D5-J5</f>
        <v>0</v>
      </c>
      <c r="L5" s="178"/>
    </row>
    <row r="6" spans="1:12" s="170" customFormat="1" ht="30" customHeight="1" x14ac:dyDescent="0.4">
      <c r="C6" s="174" t="s">
        <v>505</v>
      </c>
      <c r="D6" s="175">
        <f t="shared" ref="D6:H9" si="1">SUM(D17,D27,D37,D47,D57,D67,D77)</f>
        <v>3078983007</v>
      </c>
      <c r="E6" s="175">
        <f t="shared" si="1"/>
        <v>1212536000</v>
      </c>
      <c r="F6" s="175">
        <f t="shared" si="1"/>
        <v>1794100000</v>
      </c>
      <c r="G6" s="175">
        <f t="shared" si="1"/>
        <v>41641239</v>
      </c>
      <c r="H6" s="175">
        <f t="shared" si="1"/>
        <v>30705768</v>
      </c>
      <c r="J6" s="176">
        <v>3078983007</v>
      </c>
      <c r="K6" s="177">
        <f t="shared" ref="K6:K8" si="2">D6-J6</f>
        <v>0</v>
      </c>
    </row>
    <row r="7" spans="1:12" s="170" customFormat="1" ht="30" customHeight="1" x14ac:dyDescent="0.4">
      <c r="C7" s="174" t="s">
        <v>506</v>
      </c>
      <c r="D7" s="175">
        <f t="shared" si="1"/>
        <v>3275399221</v>
      </c>
      <c r="E7" s="175">
        <f t="shared" si="1"/>
        <v>0</v>
      </c>
      <c r="F7" s="175">
        <f t="shared" si="1"/>
        <v>0</v>
      </c>
      <c r="G7" s="175">
        <f t="shared" si="1"/>
        <v>2831117221</v>
      </c>
      <c r="H7" s="175">
        <f t="shared" si="1"/>
        <v>444282000</v>
      </c>
      <c r="J7" s="176">
        <v>3275399221</v>
      </c>
      <c r="K7" s="177">
        <f t="shared" si="2"/>
        <v>0</v>
      </c>
    </row>
    <row r="8" spans="1:12" s="170" customFormat="1" ht="30" customHeight="1" x14ac:dyDescent="0.4">
      <c r="C8" s="174" t="s">
        <v>373</v>
      </c>
      <c r="D8" s="175">
        <f t="shared" si="1"/>
        <v>162746717</v>
      </c>
      <c r="E8" s="175">
        <f t="shared" si="1"/>
        <v>0</v>
      </c>
      <c r="F8" s="175">
        <f t="shared" si="1"/>
        <v>0</v>
      </c>
      <c r="G8" s="175">
        <f t="shared" si="1"/>
        <v>0</v>
      </c>
      <c r="H8" s="175">
        <f t="shared" si="1"/>
        <v>162746717</v>
      </c>
      <c r="J8" s="176">
        <v>162746717</v>
      </c>
      <c r="K8" s="177">
        <f t="shared" si="2"/>
        <v>0</v>
      </c>
    </row>
    <row r="9" spans="1:12" s="170" customFormat="1" ht="30" customHeight="1" x14ac:dyDescent="0.4">
      <c r="C9" s="179" t="s">
        <v>339</v>
      </c>
      <c r="D9" s="175">
        <f t="shared" si="1"/>
        <v>56232743481</v>
      </c>
      <c r="E9" s="175">
        <f t="shared" si="1"/>
        <v>20519669651</v>
      </c>
      <c r="F9" s="175">
        <f t="shared" si="1"/>
        <v>3347600000</v>
      </c>
      <c r="G9" s="175">
        <f t="shared" si="1"/>
        <v>26423465284</v>
      </c>
      <c r="H9" s="175">
        <f t="shared" si="1"/>
        <v>5942008546</v>
      </c>
      <c r="J9" s="176"/>
    </row>
    <row r="10" spans="1:12" s="180" customFormat="1" ht="3.75" customHeight="1" x14ac:dyDescent="0.4">
      <c r="J10" s="176"/>
    </row>
    <row r="11" spans="1:12" s="180" customFormat="1" ht="21.75" customHeight="1" x14ac:dyDescent="0.4">
      <c r="E11" s="180">
        <v>20519669651</v>
      </c>
      <c r="F11" s="180">
        <v>3347600000</v>
      </c>
      <c r="G11" s="180">
        <v>26423465284</v>
      </c>
    </row>
    <row r="12" spans="1:12" s="180" customFormat="1" ht="21.75" customHeight="1" x14ac:dyDescent="0.4">
      <c r="E12" s="180">
        <f>E9-E11</f>
        <v>0</v>
      </c>
      <c r="F12" s="180">
        <f>F9-F11</f>
        <v>0</v>
      </c>
      <c r="G12" s="180">
        <f>G9-G11</f>
        <v>0</v>
      </c>
    </row>
    <row r="13" spans="1:12" x14ac:dyDescent="0.4">
      <c r="A13" s="180"/>
      <c r="B13" s="180"/>
      <c r="C13" s="181" t="s">
        <v>340</v>
      </c>
      <c r="D13" s="181"/>
      <c r="E13" s="181"/>
      <c r="F13" s="181"/>
      <c r="G13" s="181"/>
      <c r="H13" s="181"/>
      <c r="I13" s="180"/>
      <c r="J13" s="180"/>
    </row>
    <row r="14" spans="1:12" s="170" customFormat="1" x14ac:dyDescent="0.4">
      <c r="C14" s="287" t="s">
        <v>389</v>
      </c>
      <c r="D14" s="287" t="s">
        <v>392</v>
      </c>
      <c r="E14" s="288" t="s">
        <v>499</v>
      </c>
      <c r="F14" s="287"/>
      <c r="G14" s="287"/>
      <c r="H14" s="287"/>
    </row>
    <row r="15" spans="1:12" s="171" customFormat="1" x14ac:dyDescent="0.4">
      <c r="C15" s="287"/>
      <c r="D15" s="287"/>
      <c r="E15" s="172" t="s">
        <v>500</v>
      </c>
      <c r="F15" s="173" t="s">
        <v>501</v>
      </c>
      <c r="G15" s="173" t="s">
        <v>502</v>
      </c>
      <c r="H15" s="173" t="s">
        <v>503</v>
      </c>
    </row>
    <row r="16" spans="1:12" s="170" customFormat="1" x14ac:dyDescent="0.4">
      <c r="C16" s="174" t="s">
        <v>504</v>
      </c>
      <c r="D16" s="182">
        <f>SUM(E16:H16)</f>
        <v>32848085976</v>
      </c>
      <c r="E16" s="182">
        <v>9294470588</v>
      </c>
      <c r="F16" s="182">
        <v>1434300000</v>
      </c>
      <c r="G16" s="182">
        <f>18040028819+K16</f>
        <v>18033910383</v>
      </c>
      <c r="H16" s="182">
        <v>4085405005</v>
      </c>
      <c r="J16" s="176"/>
      <c r="K16" s="183">
        <v>-6118436</v>
      </c>
      <c r="L16" s="178"/>
    </row>
    <row r="17" spans="1:12" s="170" customFormat="1" x14ac:dyDescent="0.4">
      <c r="C17" s="174" t="s">
        <v>505</v>
      </c>
      <c r="D17" s="182">
        <f>SUM(E17:H17)</f>
        <v>1591303374</v>
      </c>
      <c r="E17" s="182">
        <v>1212536000</v>
      </c>
      <c r="F17" s="182">
        <v>1226100000</v>
      </c>
      <c r="G17" s="182">
        <v>0</v>
      </c>
      <c r="H17" s="182">
        <v>-847332626</v>
      </c>
      <c r="J17" s="176"/>
    </row>
    <row r="18" spans="1:12" s="170" customFormat="1" x14ac:dyDescent="0.4">
      <c r="C18" s="174" t="s">
        <v>506</v>
      </c>
      <c r="D18" s="182">
        <f>SUM(E18:H18)</f>
        <v>2173665407</v>
      </c>
      <c r="E18" s="182">
        <v>0</v>
      </c>
      <c r="F18" s="182">
        <v>0</v>
      </c>
      <c r="G18" s="182">
        <v>1729383407</v>
      </c>
      <c r="H18" s="182">
        <f>525000000+K18</f>
        <v>444282000</v>
      </c>
      <c r="J18" s="176"/>
      <c r="K18" s="176">
        <f>K79</f>
        <v>-80718000</v>
      </c>
    </row>
    <row r="19" spans="1:12" s="170" customFormat="1" x14ac:dyDescent="0.4">
      <c r="C19" s="174" t="s">
        <v>373</v>
      </c>
      <c r="D19" s="182">
        <f>SUM(E19:H19)</f>
        <v>0</v>
      </c>
      <c r="E19" s="182">
        <v>0</v>
      </c>
      <c r="F19" s="182">
        <v>0</v>
      </c>
      <c r="G19" s="182">
        <v>0</v>
      </c>
      <c r="H19" s="182">
        <v>0</v>
      </c>
      <c r="J19" s="176"/>
    </row>
    <row r="20" spans="1:12" s="170" customFormat="1" x14ac:dyDescent="0.4">
      <c r="C20" s="179" t="s">
        <v>339</v>
      </c>
      <c r="D20" s="182">
        <f>SUM(D16:D19)</f>
        <v>36613054757</v>
      </c>
      <c r="E20" s="182">
        <f t="shared" ref="E20:H20" si="3">SUM(E16:E19)</f>
        <v>10507006588</v>
      </c>
      <c r="F20" s="182">
        <f t="shared" si="3"/>
        <v>2660400000</v>
      </c>
      <c r="G20" s="182">
        <f t="shared" si="3"/>
        <v>19763293790</v>
      </c>
      <c r="H20" s="182">
        <f t="shared" si="3"/>
        <v>3682354379</v>
      </c>
      <c r="J20" s="176"/>
    </row>
    <row r="21" spans="1:12" x14ac:dyDescent="0.4">
      <c r="A21" s="180"/>
      <c r="B21" s="180"/>
      <c r="C21" s="184"/>
      <c r="D21" s="184"/>
      <c r="E21" s="184"/>
      <c r="F21" s="184"/>
      <c r="G21" s="184"/>
      <c r="H21" s="184"/>
      <c r="I21" s="180"/>
      <c r="J21" s="180"/>
    </row>
    <row r="22" spans="1:12" x14ac:dyDescent="0.4">
      <c r="A22" s="180"/>
      <c r="B22" s="180"/>
      <c r="C22" s="184"/>
      <c r="D22" s="184"/>
      <c r="E22" s="184"/>
      <c r="F22" s="184"/>
      <c r="G22" s="184"/>
      <c r="H22" s="184"/>
      <c r="I22" s="180"/>
      <c r="J22" s="180"/>
    </row>
    <row r="23" spans="1:12" x14ac:dyDescent="0.4">
      <c r="C23" s="170" t="s">
        <v>380</v>
      </c>
    </row>
    <row r="24" spans="1:12" s="170" customFormat="1" x14ac:dyDescent="0.4">
      <c r="C24" s="287" t="s">
        <v>389</v>
      </c>
      <c r="D24" s="287" t="s">
        <v>392</v>
      </c>
      <c r="E24" s="288" t="s">
        <v>499</v>
      </c>
      <c r="F24" s="287"/>
      <c r="G24" s="287"/>
      <c r="H24" s="287"/>
    </row>
    <row r="25" spans="1:12" s="171" customFormat="1" x14ac:dyDescent="0.4">
      <c r="C25" s="287"/>
      <c r="D25" s="287"/>
      <c r="E25" s="172" t="s">
        <v>500</v>
      </c>
      <c r="F25" s="173" t="s">
        <v>501</v>
      </c>
      <c r="G25" s="173" t="s">
        <v>502</v>
      </c>
      <c r="H25" s="173" t="s">
        <v>503</v>
      </c>
    </row>
    <row r="26" spans="1:12" s="170" customFormat="1" x14ac:dyDescent="0.4">
      <c r="C26" s="174" t="s">
        <v>504</v>
      </c>
      <c r="D26" s="182">
        <f>SUM(E26:H26)</f>
        <v>9082639471</v>
      </c>
      <c r="E26" s="182">
        <f>E31</f>
        <v>7060455564</v>
      </c>
      <c r="F26" s="182"/>
      <c r="G26" s="182">
        <f>G31-G28+G32</f>
        <v>1010553186</v>
      </c>
      <c r="H26" s="182">
        <f>J26-E26-G26+K26</f>
        <v>1011630721</v>
      </c>
      <c r="J26" s="176">
        <v>9735857471</v>
      </c>
      <c r="K26" s="176">
        <v>-653218000</v>
      </c>
      <c r="L26" s="178"/>
    </row>
    <row r="27" spans="1:12" s="170" customFormat="1" x14ac:dyDescent="0.4">
      <c r="C27" s="174" t="s">
        <v>505</v>
      </c>
      <c r="D27" s="182">
        <f>SUM(E27:H27)</f>
        <v>0</v>
      </c>
      <c r="E27" s="182"/>
      <c r="F27" s="182"/>
      <c r="G27" s="182"/>
      <c r="H27" s="182"/>
      <c r="J27" s="176">
        <v>0</v>
      </c>
    </row>
    <row r="28" spans="1:12" s="170" customFormat="1" x14ac:dyDescent="0.4">
      <c r="C28" s="174" t="s">
        <v>506</v>
      </c>
      <c r="D28" s="182">
        <f>SUM(E28:H28)</f>
        <v>900025883</v>
      </c>
      <c r="E28" s="182"/>
      <c r="F28" s="182"/>
      <c r="G28" s="182">
        <f>J28</f>
        <v>900025883</v>
      </c>
      <c r="H28" s="182"/>
      <c r="J28" s="176">
        <v>900025883</v>
      </c>
    </row>
    <row r="29" spans="1:12" s="170" customFormat="1" x14ac:dyDescent="0.4">
      <c r="C29" s="174" t="s">
        <v>373</v>
      </c>
      <c r="D29" s="182">
        <f>SUM(E29:H29)</f>
        <v>0</v>
      </c>
      <c r="E29" s="182"/>
      <c r="F29" s="182"/>
      <c r="G29" s="182"/>
      <c r="H29" s="182"/>
      <c r="J29" s="176">
        <v>0</v>
      </c>
    </row>
    <row r="30" spans="1:12" s="170" customFormat="1" x14ac:dyDescent="0.4">
      <c r="C30" s="179" t="s">
        <v>339</v>
      </c>
      <c r="D30" s="182">
        <f>SUM(D26:D29)</f>
        <v>9982665354</v>
      </c>
      <c r="E30" s="182">
        <f t="shared" ref="E30:H30" si="4">SUM(E26:E29)</f>
        <v>7060455564</v>
      </c>
      <c r="F30" s="182">
        <f t="shared" si="4"/>
        <v>0</v>
      </c>
      <c r="G30" s="182">
        <f t="shared" si="4"/>
        <v>1910579069</v>
      </c>
      <c r="H30" s="182">
        <f t="shared" si="4"/>
        <v>1011630721</v>
      </c>
      <c r="J30" s="176"/>
    </row>
    <row r="31" spans="1:12" x14ac:dyDescent="0.4">
      <c r="E31" s="183">
        <f>財源明細!I42</f>
        <v>7060455564</v>
      </c>
      <c r="F31" s="170">
        <v>0</v>
      </c>
      <c r="G31" s="183">
        <f>財源明細!F29</f>
        <v>1910579069</v>
      </c>
    </row>
    <row r="32" spans="1:12" x14ac:dyDescent="0.4">
      <c r="E32" s="183"/>
      <c r="G32" s="183"/>
    </row>
    <row r="33" spans="3:12" x14ac:dyDescent="0.4">
      <c r="C33" s="170" t="s">
        <v>381</v>
      </c>
    </row>
    <row r="34" spans="3:12" s="170" customFormat="1" x14ac:dyDescent="0.4">
      <c r="C34" s="287" t="s">
        <v>389</v>
      </c>
      <c r="D34" s="287" t="s">
        <v>392</v>
      </c>
      <c r="E34" s="288" t="s">
        <v>499</v>
      </c>
      <c r="F34" s="287"/>
      <c r="G34" s="287"/>
      <c r="H34" s="287"/>
    </row>
    <row r="35" spans="3:12" s="171" customFormat="1" x14ac:dyDescent="0.4">
      <c r="C35" s="287"/>
      <c r="D35" s="287"/>
      <c r="E35" s="172" t="s">
        <v>500</v>
      </c>
      <c r="F35" s="173" t="s">
        <v>501</v>
      </c>
      <c r="G35" s="173" t="s">
        <v>502</v>
      </c>
      <c r="H35" s="173" t="s">
        <v>503</v>
      </c>
    </row>
    <row r="36" spans="3:12" s="170" customFormat="1" x14ac:dyDescent="0.4">
      <c r="C36" s="174" t="s">
        <v>504</v>
      </c>
      <c r="D36" s="182">
        <f>SUM(E36:H36)</f>
        <v>6405578542</v>
      </c>
      <c r="E36" s="182">
        <f>E41</f>
        <v>2745984617</v>
      </c>
      <c r="F36" s="182"/>
      <c r="G36" s="182">
        <f>G41-G38+G42</f>
        <v>3497388890</v>
      </c>
      <c r="H36" s="182">
        <f>J36-E36-G36+K36</f>
        <v>162205035</v>
      </c>
      <c r="J36" s="176">
        <v>7639099542</v>
      </c>
      <c r="K36" s="176">
        <v>-1233521000</v>
      </c>
      <c r="L36" s="178"/>
    </row>
    <row r="37" spans="3:12" s="170" customFormat="1" x14ac:dyDescent="0.4">
      <c r="C37" s="174" t="s">
        <v>505</v>
      </c>
      <c r="D37" s="182">
        <f>SUM(E37:H37)</f>
        <v>0</v>
      </c>
      <c r="E37" s="182"/>
      <c r="F37" s="182"/>
      <c r="G37" s="182"/>
      <c r="H37" s="182"/>
      <c r="J37" s="176">
        <v>0</v>
      </c>
    </row>
    <row r="38" spans="3:12" s="170" customFormat="1" x14ac:dyDescent="0.4">
      <c r="C38" s="174" t="s">
        <v>506</v>
      </c>
      <c r="D38" s="182">
        <f>SUM(E38:H38)</f>
        <v>201424814</v>
      </c>
      <c r="E38" s="182"/>
      <c r="F38" s="182"/>
      <c r="G38" s="182">
        <f>J38</f>
        <v>201424814</v>
      </c>
      <c r="H38" s="182"/>
      <c r="J38" s="176">
        <v>201424814</v>
      </c>
    </row>
    <row r="39" spans="3:12" s="170" customFormat="1" x14ac:dyDescent="0.4">
      <c r="C39" s="174" t="s">
        <v>373</v>
      </c>
      <c r="D39" s="182">
        <f>SUM(E39:H39)</f>
        <v>0</v>
      </c>
      <c r="E39" s="182"/>
      <c r="F39" s="182"/>
      <c r="G39" s="182"/>
      <c r="H39" s="182"/>
      <c r="J39" s="176">
        <v>0</v>
      </c>
    </row>
    <row r="40" spans="3:12" s="170" customFormat="1" x14ac:dyDescent="0.4">
      <c r="C40" s="179" t="s">
        <v>339</v>
      </c>
      <c r="D40" s="182">
        <f>SUM(D36:D39)</f>
        <v>6607003356</v>
      </c>
      <c r="E40" s="182">
        <f t="shared" ref="E40:H40" si="5">SUM(E36:E39)</f>
        <v>2745984617</v>
      </c>
      <c r="F40" s="182">
        <f t="shared" si="5"/>
        <v>0</v>
      </c>
      <c r="G40" s="182">
        <f t="shared" si="5"/>
        <v>3698813704</v>
      </c>
      <c r="H40" s="182">
        <f t="shared" si="5"/>
        <v>162205035</v>
      </c>
      <c r="J40" s="176"/>
    </row>
    <row r="41" spans="3:12" x14ac:dyDescent="0.4">
      <c r="E41" s="183">
        <f>財源明細!J42</f>
        <v>2745984617</v>
      </c>
      <c r="F41" s="170">
        <v>0</v>
      </c>
      <c r="G41" s="183">
        <f>財源明細!F30+財源明細!F31+財源明細!F32</f>
        <v>3698813704</v>
      </c>
    </row>
    <row r="42" spans="3:12" x14ac:dyDescent="0.4">
      <c r="E42" s="183"/>
      <c r="G42" s="183"/>
    </row>
    <row r="43" spans="3:12" x14ac:dyDescent="0.4">
      <c r="C43" s="170" t="s">
        <v>382</v>
      </c>
    </row>
    <row r="44" spans="3:12" s="170" customFormat="1" x14ac:dyDescent="0.4">
      <c r="C44" s="287" t="s">
        <v>389</v>
      </c>
      <c r="D44" s="287" t="s">
        <v>392</v>
      </c>
      <c r="E44" s="288" t="s">
        <v>499</v>
      </c>
      <c r="F44" s="287"/>
      <c r="G44" s="287"/>
      <c r="H44" s="287"/>
    </row>
    <row r="45" spans="3:12" s="171" customFormat="1" x14ac:dyDescent="0.4">
      <c r="C45" s="287"/>
      <c r="D45" s="287"/>
      <c r="E45" s="172" t="s">
        <v>500</v>
      </c>
      <c r="F45" s="173" t="s">
        <v>501</v>
      </c>
      <c r="G45" s="173" t="s">
        <v>502</v>
      </c>
      <c r="H45" s="173" t="s">
        <v>503</v>
      </c>
    </row>
    <row r="46" spans="3:12" s="170" customFormat="1" x14ac:dyDescent="0.4">
      <c r="C46" s="174" t="s">
        <v>504</v>
      </c>
      <c r="D46" s="182">
        <f>SUM(E46:H46)</f>
        <v>1034443240</v>
      </c>
      <c r="E46" s="182"/>
      <c r="F46" s="182"/>
      <c r="G46" s="182">
        <f>G51+G52-G48</f>
        <v>1020734365</v>
      </c>
      <c r="H46" s="182">
        <f>J46-E46-G46+K46</f>
        <v>13708875</v>
      </c>
      <c r="J46" s="176">
        <v>1331513149</v>
      </c>
      <c r="K46" s="176">
        <v>-297069909</v>
      </c>
      <c r="L46" s="178"/>
    </row>
    <row r="47" spans="3:12" s="170" customFormat="1" x14ac:dyDescent="0.4">
      <c r="C47" s="174" t="s">
        <v>505</v>
      </c>
      <c r="D47" s="182">
        <f>SUM(E47:H47)</f>
        <v>0</v>
      </c>
      <c r="E47" s="182"/>
      <c r="F47" s="182"/>
      <c r="G47" s="182"/>
      <c r="H47" s="182"/>
      <c r="J47" s="176">
        <v>0</v>
      </c>
    </row>
    <row r="48" spans="3:12" s="170" customFormat="1" x14ac:dyDescent="0.4">
      <c r="C48" s="174" t="s">
        <v>506</v>
      </c>
      <c r="D48" s="182">
        <f>SUM(E48:H48)</f>
        <v>281335</v>
      </c>
      <c r="E48" s="182"/>
      <c r="F48" s="182"/>
      <c r="G48" s="182">
        <f>J48</f>
        <v>281335</v>
      </c>
      <c r="H48" s="182"/>
      <c r="J48" s="176">
        <v>281335</v>
      </c>
    </row>
    <row r="49" spans="3:12" s="170" customFormat="1" x14ac:dyDescent="0.4">
      <c r="C49" s="174" t="s">
        <v>373</v>
      </c>
      <c r="D49" s="182">
        <f>SUM(E49:H49)</f>
        <v>0</v>
      </c>
      <c r="E49" s="182"/>
      <c r="F49" s="182"/>
      <c r="G49" s="182"/>
      <c r="H49" s="182"/>
      <c r="J49" s="176">
        <v>0</v>
      </c>
    </row>
    <row r="50" spans="3:12" s="170" customFormat="1" x14ac:dyDescent="0.4">
      <c r="C50" s="179" t="s">
        <v>339</v>
      </c>
      <c r="D50" s="182">
        <f>SUM(D46:D49)</f>
        <v>1034724575</v>
      </c>
      <c r="E50" s="182">
        <f t="shared" ref="E50:H50" si="6">SUM(E46:E49)</f>
        <v>0</v>
      </c>
      <c r="F50" s="182">
        <f t="shared" si="6"/>
        <v>0</v>
      </c>
      <c r="G50" s="182">
        <f t="shared" si="6"/>
        <v>1021015700</v>
      </c>
      <c r="H50" s="182">
        <f t="shared" si="6"/>
        <v>13708875</v>
      </c>
      <c r="J50" s="176"/>
    </row>
    <row r="51" spans="3:12" x14ac:dyDescent="0.4">
      <c r="E51" s="170">
        <v>0</v>
      </c>
      <c r="F51" s="170">
        <v>0</v>
      </c>
      <c r="G51" s="183">
        <f>財源明細!F33</f>
        <v>1021015700</v>
      </c>
    </row>
    <row r="52" spans="3:12" x14ac:dyDescent="0.4">
      <c r="G52" s="183"/>
    </row>
    <row r="53" spans="3:12" x14ac:dyDescent="0.4">
      <c r="C53" s="170" t="s">
        <v>383</v>
      </c>
    </row>
    <row r="54" spans="3:12" s="170" customFormat="1" x14ac:dyDescent="0.4">
      <c r="C54" s="287" t="s">
        <v>389</v>
      </c>
      <c r="D54" s="287" t="s">
        <v>392</v>
      </c>
      <c r="E54" s="288" t="s">
        <v>499</v>
      </c>
      <c r="F54" s="287"/>
      <c r="G54" s="287"/>
      <c r="H54" s="287"/>
    </row>
    <row r="55" spans="3:12" s="171" customFormat="1" x14ac:dyDescent="0.4">
      <c r="C55" s="287"/>
      <c r="D55" s="287"/>
      <c r="E55" s="172" t="s">
        <v>500</v>
      </c>
      <c r="F55" s="173" t="s">
        <v>501</v>
      </c>
      <c r="G55" s="173" t="s">
        <v>502</v>
      </c>
      <c r="H55" s="173" t="s">
        <v>503</v>
      </c>
    </row>
    <row r="56" spans="3:12" s="170" customFormat="1" x14ac:dyDescent="0.4">
      <c r="C56" s="174" t="s">
        <v>504</v>
      </c>
      <c r="D56" s="182">
        <f>SUM(E56:H56)</f>
        <v>93943732</v>
      </c>
      <c r="E56" s="182">
        <f>E61</f>
        <v>0</v>
      </c>
      <c r="F56" s="182">
        <f>F61-F57</f>
        <v>119200000</v>
      </c>
      <c r="G56" s="182">
        <f>G61+G62</f>
        <v>5500000</v>
      </c>
      <c r="H56" s="182">
        <f>J56-F56-G56-E56+K56</f>
        <v>-30756268</v>
      </c>
      <c r="J56" s="176">
        <v>262266732</v>
      </c>
      <c r="K56" s="176">
        <v>-168323000</v>
      </c>
      <c r="L56" s="178"/>
    </row>
    <row r="57" spans="3:12" s="170" customFormat="1" x14ac:dyDescent="0.4">
      <c r="C57" s="174" t="s">
        <v>505</v>
      </c>
      <c r="D57" s="182">
        <f>SUM(E57:H57)</f>
        <v>0</v>
      </c>
      <c r="E57" s="182"/>
      <c r="F57" s="182">
        <f>J57</f>
        <v>0</v>
      </c>
      <c r="G57" s="182"/>
      <c r="H57" s="182"/>
      <c r="J57" s="176">
        <v>0</v>
      </c>
    </row>
    <row r="58" spans="3:12" s="170" customFormat="1" x14ac:dyDescent="0.4">
      <c r="C58" s="174" t="s">
        <v>506</v>
      </c>
      <c r="D58" s="182">
        <f>SUM(E58:H58)</f>
        <v>0</v>
      </c>
      <c r="E58" s="182"/>
      <c r="F58" s="182"/>
      <c r="G58" s="182"/>
      <c r="H58" s="182"/>
      <c r="J58" s="176">
        <v>0</v>
      </c>
    </row>
    <row r="59" spans="3:12" s="170" customFormat="1" x14ac:dyDescent="0.4">
      <c r="C59" s="174" t="s">
        <v>373</v>
      </c>
      <c r="D59" s="182">
        <f>SUM(E59:H59)</f>
        <v>0</v>
      </c>
      <c r="E59" s="182"/>
      <c r="F59" s="182"/>
      <c r="G59" s="182"/>
      <c r="H59" s="182"/>
      <c r="J59" s="176">
        <v>0</v>
      </c>
    </row>
    <row r="60" spans="3:12" s="170" customFormat="1" x14ac:dyDescent="0.4">
      <c r="C60" s="179" t="s">
        <v>339</v>
      </c>
      <c r="D60" s="182">
        <f>SUM(D56:D59)</f>
        <v>93943732</v>
      </c>
      <c r="E60" s="182">
        <f t="shared" ref="E60:H60" si="7">SUM(E56:E59)</f>
        <v>0</v>
      </c>
      <c r="F60" s="182">
        <f t="shared" si="7"/>
        <v>119200000</v>
      </c>
      <c r="G60" s="182">
        <f t="shared" si="7"/>
        <v>5500000</v>
      </c>
      <c r="H60" s="182">
        <f t="shared" si="7"/>
        <v>-30756268</v>
      </c>
      <c r="J60" s="176"/>
    </row>
    <row r="61" spans="3:12" x14ac:dyDescent="0.4">
      <c r="E61" s="176">
        <f>財源明細!K42</f>
        <v>0</v>
      </c>
      <c r="F61" s="183">
        <v>119200000</v>
      </c>
      <c r="G61" s="183">
        <f>財源明細!F34</f>
        <v>5500000</v>
      </c>
    </row>
    <row r="62" spans="3:12" x14ac:dyDescent="0.4">
      <c r="F62" s="183"/>
      <c r="G62" s="183"/>
    </row>
    <row r="63" spans="3:12" x14ac:dyDescent="0.4">
      <c r="C63" s="170" t="s">
        <v>384</v>
      </c>
    </row>
    <row r="64" spans="3:12" s="170" customFormat="1" x14ac:dyDescent="0.4">
      <c r="C64" s="287" t="s">
        <v>389</v>
      </c>
      <c r="D64" s="287" t="s">
        <v>392</v>
      </c>
      <c r="E64" s="288" t="s">
        <v>499</v>
      </c>
      <c r="F64" s="287"/>
      <c r="G64" s="287"/>
      <c r="H64" s="287"/>
    </row>
    <row r="65" spans="3:12" s="171" customFormat="1" x14ac:dyDescent="0.4">
      <c r="C65" s="287"/>
      <c r="D65" s="287"/>
      <c r="E65" s="172" t="s">
        <v>500</v>
      </c>
      <c r="F65" s="173" t="s">
        <v>501</v>
      </c>
      <c r="G65" s="173" t="s">
        <v>502</v>
      </c>
      <c r="H65" s="173" t="s">
        <v>503</v>
      </c>
    </row>
    <row r="66" spans="3:12" s="170" customFormat="1" x14ac:dyDescent="0.4">
      <c r="C66" s="174" t="s">
        <v>504</v>
      </c>
      <c r="D66" s="182">
        <f>SUM(E66:H66)</f>
        <v>-13501618</v>
      </c>
      <c r="E66" s="182"/>
      <c r="F66" s="182"/>
      <c r="G66" s="182">
        <f>G71-G67+G72</f>
        <v>-17380000</v>
      </c>
      <c r="H66" s="182">
        <f>J66-E66-G66+K66</f>
        <v>3878382</v>
      </c>
      <c r="J66" s="176">
        <v>34463382</v>
      </c>
      <c r="K66" s="176">
        <v>-47965000</v>
      </c>
      <c r="L66" s="178"/>
    </row>
    <row r="67" spans="3:12" s="170" customFormat="1" x14ac:dyDescent="0.4">
      <c r="C67" s="174" t="s">
        <v>505</v>
      </c>
      <c r="D67" s="182">
        <f>SUM(E67:H67)</f>
        <v>17380000</v>
      </c>
      <c r="E67" s="182"/>
      <c r="F67" s="182"/>
      <c r="G67" s="182">
        <f>J67</f>
        <v>17380000</v>
      </c>
      <c r="H67" s="182"/>
      <c r="J67" s="176">
        <v>17380000</v>
      </c>
    </row>
    <row r="68" spans="3:12" s="170" customFormat="1" x14ac:dyDescent="0.4">
      <c r="C68" s="174" t="s">
        <v>506</v>
      </c>
      <c r="D68" s="182">
        <f>SUM(E68:H68)</f>
        <v>0</v>
      </c>
      <c r="E68" s="182"/>
      <c r="F68" s="182"/>
      <c r="G68" s="182"/>
      <c r="H68" s="182"/>
      <c r="J68" s="176">
        <v>0</v>
      </c>
    </row>
    <row r="69" spans="3:12" s="170" customFormat="1" x14ac:dyDescent="0.4">
      <c r="C69" s="174" t="s">
        <v>373</v>
      </c>
      <c r="D69" s="182">
        <f>SUM(E69:H69)</f>
        <v>0</v>
      </c>
      <c r="E69" s="182"/>
      <c r="F69" s="182"/>
      <c r="G69" s="182"/>
      <c r="H69" s="182"/>
      <c r="J69" s="176">
        <v>0</v>
      </c>
    </row>
    <row r="70" spans="3:12" s="170" customFormat="1" x14ac:dyDescent="0.4">
      <c r="C70" s="179" t="s">
        <v>339</v>
      </c>
      <c r="D70" s="182">
        <f>SUM(D66:D69)</f>
        <v>3878382</v>
      </c>
      <c r="E70" s="182">
        <f t="shared" ref="E70:H70" si="8">SUM(E66:E69)</f>
        <v>0</v>
      </c>
      <c r="F70" s="182">
        <f t="shared" si="8"/>
        <v>0</v>
      </c>
      <c r="G70" s="182">
        <f t="shared" si="8"/>
        <v>0</v>
      </c>
      <c r="H70" s="182">
        <f t="shared" si="8"/>
        <v>3878382</v>
      </c>
      <c r="J70" s="176"/>
    </row>
    <row r="71" spans="3:12" x14ac:dyDescent="0.4">
      <c r="E71" s="170">
        <v>0</v>
      </c>
      <c r="F71" s="170">
        <v>0</v>
      </c>
      <c r="G71" s="183">
        <v>0</v>
      </c>
    </row>
    <row r="72" spans="3:12" x14ac:dyDescent="0.4">
      <c r="G72" s="183"/>
    </row>
    <row r="73" spans="3:12" x14ac:dyDescent="0.4">
      <c r="C73" s="170" t="s">
        <v>343</v>
      </c>
    </row>
    <row r="74" spans="3:12" s="170" customFormat="1" x14ac:dyDescent="0.4">
      <c r="C74" s="287" t="s">
        <v>389</v>
      </c>
      <c r="D74" s="287" t="s">
        <v>392</v>
      </c>
      <c r="E74" s="288" t="s">
        <v>499</v>
      </c>
      <c r="F74" s="287"/>
      <c r="G74" s="287"/>
      <c r="H74" s="287"/>
    </row>
    <row r="75" spans="3:12" s="171" customFormat="1" x14ac:dyDescent="0.4">
      <c r="C75" s="287"/>
      <c r="D75" s="287"/>
      <c r="E75" s="172" t="s">
        <v>500</v>
      </c>
      <c r="F75" s="173" t="s">
        <v>501</v>
      </c>
      <c r="G75" s="173" t="s">
        <v>502</v>
      </c>
      <c r="H75" s="173" t="s">
        <v>503</v>
      </c>
    </row>
    <row r="76" spans="3:12" s="170" customFormat="1" x14ac:dyDescent="0.4">
      <c r="C76" s="174" t="s">
        <v>504</v>
      </c>
      <c r="D76" s="182">
        <f>SUM(E76:H76)</f>
        <v>264425193</v>
      </c>
      <c r="E76" s="182">
        <f>E81</f>
        <v>206222882</v>
      </c>
      <c r="F76" s="182"/>
      <c r="G76" s="182"/>
      <c r="H76" s="182">
        <f>J76-E76-G76+K76</f>
        <v>58202311</v>
      </c>
      <c r="J76" s="176">
        <v>553867193</v>
      </c>
      <c r="K76" s="176">
        <v>-289442000</v>
      </c>
      <c r="L76" s="178"/>
    </row>
    <row r="77" spans="3:12" s="170" customFormat="1" x14ac:dyDescent="0.4">
      <c r="C77" s="174" t="s">
        <v>505</v>
      </c>
      <c r="D77" s="182">
        <f>SUM(E77:H77)</f>
        <v>1470299633</v>
      </c>
      <c r="E77" s="182"/>
      <c r="F77" s="182">
        <f>F81</f>
        <v>568000000</v>
      </c>
      <c r="G77" s="182">
        <f>G81-G78</f>
        <v>24261239</v>
      </c>
      <c r="H77" s="182">
        <f>J77-F77-G77</f>
        <v>878038394</v>
      </c>
      <c r="J77" s="176">
        <v>1470299633</v>
      </c>
    </row>
    <row r="78" spans="3:12" s="170" customFormat="1" x14ac:dyDescent="0.4">
      <c r="C78" s="174" t="s">
        <v>506</v>
      </c>
      <c r="D78" s="182">
        <f>SUM(E78:H78)</f>
        <v>1782</v>
      </c>
      <c r="E78" s="182"/>
      <c r="F78" s="182"/>
      <c r="G78" s="182">
        <f>J78</f>
        <v>1782</v>
      </c>
      <c r="H78" s="182"/>
      <c r="J78" s="176">
        <v>1782</v>
      </c>
    </row>
    <row r="79" spans="3:12" s="170" customFormat="1" x14ac:dyDescent="0.4">
      <c r="C79" s="174" t="s">
        <v>373</v>
      </c>
      <c r="D79" s="182">
        <f>SUM(E79:H79)</f>
        <v>162746717</v>
      </c>
      <c r="E79" s="182"/>
      <c r="F79" s="182"/>
      <c r="G79" s="182"/>
      <c r="H79" s="182">
        <f>J79+K79</f>
        <v>162746717</v>
      </c>
      <c r="J79" s="176">
        <v>243464717</v>
      </c>
      <c r="K79" s="183">
        <v>-80718000</v>
      </c>
    </row>
    <row r="80" spans="3:12" s="170" customFormat="1" x14ac:dyDescent="0.4">
      <c r="C80" s="179" t="s">
        <v>339</v>
      </c>
      <c r="D80" s="182">
        <f>SUM(D76:D79)</f>
        <v>1897473325</v>
      </c>
      <c r="E80" s="182">
        <f t="shared" ref="E80:H80" si="9">SUM(E76:E79)</f>
        <v>206222882</v>
      </c>
      <c r="F80" s="182">
        <f t="shared" si="9"/>
        <v>568000000</v>
      </c>
      <c r="G80" s="182">
        <f t="shared" si="9"/>
        <v>24263021</v>
      </c>
      <c r="H80" s="182">
        <f t="shared" si="9"/>
        <v>1098987422</v>
      </c>
      <c r="J80" s="176"/>
    </row>
    <row r="81" spans="5:7" x14ac:dyDescent="0.4">
      <c r="E81" s="176">
        <f>財源明細!L42</f>
        <v>206222882</v>
      </c>
      <c r="F81" s="183">
        <v>568000000</v>
      </c>
      <c r="G81" s="183">
        <f>財源明細!F35</f>
        <v>24263021</v>
      </c>
    </row>
    <row r="82" spans="5:7" x14ac:dyDescent="0.4">
      <c r="G82" s="183"/>
    </row>
  </sheetData>
  <mergeCells count="26">
    <mergeCell ref="C64:C65"/>
    <mergeCell ref="D64:D65"/>
    <mergeCell ref="E64:H64"/>
    <mergeCell ref="C74:C75"/>
    <mergeCell ref="D74:D75"/>
    <mergeCell ref="E74:H74"/>
    <mergeCell ref="C44:C45"/>
    <mergeCell ref="D44:D45"/>
    <mergeCell ref="E44:H44"/>
    <mergeCell ref="C54:C55"/>
    <mergeCell ref="D54:D55"/>
    <mergeCell ref="E54:H54"/>
    <mergeCell ref="C24:C25"/>
    <mergeCell ref="D24:D25"/>
    <mergeCell ref="E24:H24"/>
    <mergeCell ref="C34:C35"/>
    <mergeCell ref="D34:D35"/>
    <mergeCell ref="E34:H34"/>
    <mergeCell ref="C14:C15"/>
    <mergeCell ref="D14:D15"/>
    <mergeCell ref="E14:H14"/>
    <mergeCell ref="C2:E2"/>
    <mergeCell ref="F2:H2"/>
    <mergeCell ref="C3:C4"/>
    <mergeCell ref="D3:D4"/>
    <mergeCell ref="E3:H3"/>
  </mergeCells>
  <phoneticPr fontId="10"/>
  <printOptions horizontalCentered="1"/>
  <pageMargins left="0.11811023622047245" right="0.11811023622047245" top="0.15748031496062992" bottom="0.15748031496062992" header="0.31496062992125984" footer="0.31496062992125984"/>
  <pageSetup paperSize="9" scale="12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3EC5-5D5D-4B49-9B54-97B0013898E3}">
  <dimension ref="B1:C9"/>
  <sheetViews>
    <sheetView view="pageBreakPreview" zoomScale="200" zoomScaleNormal="178" zoomScaleSheetLayoutView="200" workbookViewId="0">
      <selection sqref="A1:D1"/>
    </sheetView>
  </sheetViews>
  <sheetFormatPr defaultColWidth="9" defaultRowHeight="13.5" x14ac:dyDescent="0.4"/>
  <cols>
    <col min="1" max="1" width="0.375" style="14" customWidth="1"/>
    <col min="2" max="2" width="20.625" style="14" customWidth="1"/>
    <col min="3" max="3" width="10.625" style="62" customWidth="1"/>
    <col min="4" max="4" width="0.375" style="14" customWidth="1"/>
    <col min="5" max="16384" width="9" style="14"/>
  </cols>
  <sheetData>
    <row r="1" spans="2:3" ht="24.75" customHeight="1" x14ac:dyDescent="0.4"/>
    <row r="2" spans="2:3" ht="10.5" customHeight="1" x14ac:dyDescent="0.4">
      <c r="B2" s="292" t="s">
        <v>507</v>
      </c>
      <c r="C2" s="292"/>
    </row>
    <row r="3" spans="2:3" ht="9.75" customHeight="1" x14ac:dyDescent="0.4">
      <c r="B3" s="185" t="s">
        <v>508</v>
      </c>
      <c r="C3" s="186" t="s">
        <v>213</v>
      </c>
    </row>
    <row r="4" spans="2:3" ht="19.149999999999999" customHeight="1" x14ac:dyDescent="0.4">
      <c r="B4" s="187" t="s">
        <v>245</v>
      </c>
      <c r="C4" s="188" t="s">
        <v>371</v>
      </c>
    </row>
    <row r="5" spans="2:3" ht="15" customHeight="1" x14ac:dyDescent="0.4">
      <c r="B5" s="189" t="s">
        <v>509</v>
      </c>
      <c r="C5" s="190">
        <v>0</v>
      </c>
    </row>
    <row r="6" spans="2:3" ht="15" customHeight="1" x14ac:dyDescent="0.4">
      <c r="B6" s="189" t="s">
        <v>510</v>
      </c>
      <c r="C6" s="190">
        <v>3466573610</v>
      </c>
    </row>
    <row r="7" spans="2:3" ht="15" customHeight="1" x14ac:dyDescent="0.4">
      <c r="B7" s="189" t="s">
        <v>511</v>
      </c>
      <c r="C7" s="190">
        <v>0</v>
      </c>
    </row>
    <row r="8" spans="2:3" ht="15" customHeight="1" x14ac:dyDescent="0.4">
      <c r="B8" s="191" t="s">
        <v>226</v>
      </c>
      <c r="C8" s="190">
        <f>SUM(C5:C7)</f>
        <v>3466573610</v>
      </c>
    </row>
    <row r="9" spans="2:3" ht="1.9" customHeight="1" x14ac:dyDescent="0.4"/>
  </sheetData>
  <mergeCells count="1">
    <mergeCell ref="B2:C2"/>
  </mergeCells>
  <phoneticPr fontId="10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3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2" t="s">
        <v>74</v>
      </c>
    </row>
    <row r="2" spans="1:5" ht="21" x14ac:dyDescent="0.15">
      <c r="A2" s="194" t="s">
        <v>75</v>
      </c>
      <c r="B2" s="195"/>
      <c r="C2" s="195"/>
      <c r="D2" s="195"/>
      <c r="E2" s="195"/>
    </row>
    <row r="3" spans="1:5" ht="13.5" x14ac:dyDescent="0.15">
      <c r="A3" s="196" t="s">
        <v>76</v>
      </c>
      <c r="B3" s="195"/>
      <c r="C3" s="195"/>
      <c r="D3" s="195"/>
      <c r="E3" s="195"/>
    </row>
    <row r="4" spans="1:5" ht="13.5" x14ac:dyDescent="0.15">
      <c r="A4" s="196" t="s">
        <v>77</v>
      </c>
      <c r="B4" s="195"/>
      <c r="C4" s="195"/>
      <c r="D4" s="195"/>
      <c r="E4" s="195"/>
    </row>
    <row r="5" spans="1:5" ht="17.100000000000001" customHeight="1" x14ac:dyDescent="0.15">
      <c r="E5" s="10" t="s">
        <v>3</v>
      </c>
    </row>
    <row r="6" spans="1:5" ht="27" customHeight="1" x14ac:dyDescent="0.15">
      <c r="A6" s="197" t="s">
        <v>4</v>
      </c>
      <c r="B6" s="197"/>
      <c r="C6" s="197"/>
      <c r="D6" s="197" t="s">
        <v>5</v>
      </c>
      <c r="E6" s="197"/>
    </row>
    <row r="7" spans="1:5" ht="17.100000000000001" customHeight="1" x14ac:dyDescent="0.15">
      <c r="A7" s="198" t="s">
        <v>78</v>
      </c>
      <c r="B7" s="198"/>
      <c r="C7" s="198"/>
      <c r="D7" s="199">
        <v>52159</v>
      </c>
      <c r="E7" s="200"/>
    </row>
    <row r="8" spans="1:5" ht="17.100000000000001" customHeight="1" x14ac:dyDescent="0.15">
      <c r="A8" s="198" t="s">
        <v>79</v>
      </c>
      <c r="B8" s="198"/>
      <c r="C8" s="198"/>
      <c r="D8" s="199">
        <v>20598</v>
      </c>
      <c r="E8" s="200"/>
    </row>
    <row r="9" spans="1:5" ht="17.100000000000001" customHeight="1" x14ac:dyDescent="0.15">
      <c r="A9" s="198" t="s">
        <v>80</v>
      </c>
      <c r="B9" s="198"/>
      <c r="C9" s="198"/>
      <c r="D9" s="199">
        <v>6008</v>
      </c>
      <c r="E9" s="200"/>
    </row>
    <row r="10" spans="1:5" ht="17.100000000000001" customHeight="1" x14ac:dyDescent="0.15">
      <c r="A10" s="198" t="s">
        <v>81</v>
      </c>
      <c r="B10" s="198"/>
      <c r="C10" s="198"/>
      <c r="D10" s="199">
        <v>5358</v>
      </c>
      <c r="E10" s="200"/>
    </row>
    <row r="11" spans="1:5" ht="17.100000000000001" customHeight="1" x14ac:dyDescent="0.15">
      <c r="A11" s="198" t="s">
        <v>82</v>
      </c>
      <c r="B11" s="198"/>
      <c r="C11" s="198"/>
      <c r="D11" s="199">
        <v>387</v>
      </c>
      <c r="E11" s="200"/>
    </row>
    <row r="12" spans="1:5" ht="17.100000000000001" customHeight="1" x14ac:dyDescent="0.15">
      <c r="A12" s="198" t="s">
        <v>83</v>
      </c>
      <c r="B12" s="198"/>
      <c r="C12" s="198"/>
      <c r="D12" s="199">
        <v>2</v>
      </c>
      <c r="E12" s="200"/>
    </row>
    <row r="13" spans="1:5" ht="17.100000000000001" customHeight="1" x14ac:dyDescent="0.15">
      <c r="A13" s="198" t="s">
        <v>23</v>
      </c>
      <c r="B13" s="198"/>
      <c r="C13" s="198"/>
      <c r="D13" s="199">
        <v>261</v>
      </c>
      <c r="E13" s="200"/>
    </row>
    <row r="14" spans="1:5" ht="17.100000000000001" customHeight="1" x14ac:dyDescent="0.15">
      <c r="A14" s="198" t="s">
        <v>84</v>
      </c>
      <c r="B14" s="198"/>
      <c r="C14" s="198"/>
      <c r="D14" s="199">
        <v>13838</v>
      </c>
      <c r="E14" s="200"/>
    </row>
    <row r="15" spans="1:5" ht="17.100000000000001" customHeight="1" x14ac:dyDescent="0.15">
      <c r="A15" s="198" t="s">
        <v>85</v>
      </c>
      <c r="B15" s="198"/>
      <c r="C15" s="198"/>
      <c r="D15" s="199">
        <v>5683</v>
      </c>
      <c r="E15" s="200"/>
    </row>
    <row r="16" spans="1:5" ht="17.100000000000001" customHeight="1" x14ac:dyDescent="0.15">
      <c r="A16" s="198" t="s">
        <v>86</v>
      </c>
      <c r="B16" s="198"/>
      <c r="C16" s="198"/>
      <c r="D16" s="199">
        <v>986</v>
      </c>
      <c r="E16" s="200"/>
    </row>
    <row r="17" spans="1:5" ht="17.100000000000001" customHeight="1" x14ac:dyDescent="0.15">
      <c r="A17" s="198" t="s">
        <v>87</v>
      </c>
      <c r="B17" s="198"/>
      <c r="C17" s="198"/>
      <c r="D17" s="199">
        <v>7169</v>
      </c>
      <c r="E17" s="200"/>
    </row>
    <row r="18" spans="1:5" ht="17.100000000000001" customHeight="1" x14ac:dyDescent="0.15">
      <c r="A18" s="198" t="s">
        <v>23</v>
      </c>
      <c r="B18" s="198"/>
      <c r="C18" s="198"/>
      <c r="D18" s="199" t="s">
        <v>12</v>
      </c>
      <c r="E18" s="200"/>
    </row>
    <row r="19" spans="1:5" ht="17.100000000000001" customHeight="1" x14ac:dyDescent="0.15">
      <c r="A19" s="198" t="s">
        <v>88</v>
      </c>
      <c r="B19" s="198"/>
      <c r="C19" s="198"/>
      <c r="D19" s="199">
        <v>752</v>
      </c>
      <c r="E19" s="200"/>
    </row>
    <row r="20" spans="1:5" ht="17.100000000000001" customHeight="1" x14ac:dyDescent="0.15">
      <c r="A20" s="198" t="s">
        <v>89</v>
      </c>
      <c r="B20" s="198"/>
      <c r="C20" s="198"/>
      <c r="D20" s="199">
        <v>285</v>
      </c>
      <c r="E20" s="200"/>
    </row>
    <row r="21" spans="1:5" ht="17.100000000000001" customHeight="1" x14ac:dyDescent="0.15">
      <c r="A21" s="198" t="s">
        <v>90</v>
      </c>
      <c r="B21" s="198"/>
      <c r="C21" s="198"/>
      <c r="D21" s="199">
        <v>1</v>
      </c>
      <c r="E21" s="200"/>
    </row>
    <row r="22" spans="1:5" ht="17.100000000000001" customHeight="1" x14ac:dyDescent="0.15">
      <c r="A22" s="198" t="s">
        <v>23</v>
      </c>
      <c r="B22" s="198"/>
      <c r="C22" s="198"/>
      <c r="D22" s="199">
        <v>466</v>
      </c>
      <c r="E22" s="200"/>
    </row>
    <row r="23" spans="1:5" ht="17.100000000000001" customHeight="1" x14ac:dyDescent="0.15">
      <c r="A23" s="198" t="s">
        <v>91</v>
      </c>
      <c r="B23" s="198"/>
      <c r="C23" s="198"/>
      <c r="D23" s="199">
        <v>31561</v>
      </c>
      <c r="E23" s="200"/>
    </row>
    <row r="24" spans="1:5" ht="17.100000000000001" customHeight="1" x14ac:dyDescent="0.15">
      <c r="A24" s="198" t="s">
        <v>92</v>
      </c>
      <c r="B24" s="198"/>
      <c r="C24" s="198"/>
      <c r="D24" s="199">
        <v>25482</v>
      </c>
      <c r="E24" s="200"/>
    </row>
    <row r="25" spans="1:5" ht="17.100000000000001" customHeight="1" x14ac:dyDescent="0.15">
      <c r="A25" s="198" t="s">
        <v>93</v>
      </c>
      <c r="B25" s="198"/>
      <c r="C25" s="198"/>
      <c r="D25" s="199">
        <v>5762</v>
      </c>
      <c r="E25" s="200"/>
    </row>
    <row r="26" spans="1:5" ht="17.100000000000001" customHeight="1" x14ac:dyDescent="0.15">
      <c r="A26" s="198" t="s">
        <v>31</v>
      </c>
      <c r="B26" s="198"/>
      <c r="C26" s="198"/>
      <c r="D26" s="199">
        <v>317</v>
      </c>
      <c r="E26" s="200"/>
    </row>
    <row r="27" spans="1:5" ht="17.100000000000001" customHeight="1" x14ac:dyDescent="0.15">
      <c r="A27" s="198" t="s">
        <v>94</v>
      </c>
      <c r="B27" s="198"/>
      <c r="C27" s="198"/>
      <c r="D27" s="199">
        <v>2460</v>
      </c>
      <c r="E27" s="200"/>
    </row>
    <row r="28" spans="1:5" ht="17.100000000000001" customHeight="1" x14ac:dyDescent="0.15">
      <c r="A28" s="198" t="s">
        <v>95</v>
      </c>
      <c r="B28" s="198"/>
      <c r="C28" s="198"/>
      <c r="D28" s="199">
        <v>1121</v>
      </c>
      <c r="E28" s="200"/>
    </row>
    <row r="29" spans="1:5" ht="17.100000000000001" customHeight="1" x14ac:dyDescent="0.15">
      <c r="A29" s="198" t="s">
        <v>49</v>
      </c>
      <c r="B29" s="198"/>
      <c r="C29" s="198"/>
      <c r="D29" s="199">
        <v>1339</v>
      </c>
      <c r="E29" s="200"/>
    </row>
    <row r="30" spans="1:5" ht="17.100000000000001" customHeight="1" x14ac:dyDescent="0.15">
      <c r="A30" s="201" t="s">
        <v>96</v>
      </c>
      <c r="B30" s="201"/>
      <c r="C30" s="201"/>
      <c r="D30" s="202">
        <v>49699</v>
      </c>
      <c r="E30" s="203"/>
    </row>
    <row r="31" spans="1:5" ht="17.100000000000001" customHeight="1" x14ac:dyDescent="0.15">
      <c r="A31" s="198" t="s">
        <v>97</v>
      </c>
      <c r="B31" s="198"/>
      <c r="C31" s="198"/>
      <c r="D31" s="199">
        <v>36</v>
      </c>
      <c r="E31" s="200"/>
    </row>
    <row r="32" spans="1:5" ht="17.100000000000001" customHeight="1" x14ac:dyDescent="0.15">
      <c r="A32" s="198" t="s">
        <v>98</v>
      </c>
      <c r="B32" s="198"/>
      <c r="C32" s="198"/>
      <c r="D32" s="199">
        <v>21</v>
      </c>
      <c r="E32" s="200"/>
    </row>
    <row r="33" spans="1:5" ht="17.100000000000001" customHeight="1" x14ac:dyDescent="0.15">
      <c r="A33" s="198" t="s">
        <v>99</v>
      </c>
      <c r="B33" s="198"/>
      <c r="C33" s="198"/>
      <c r="D33" s="199">
        <v>15</v>
      </c>
      <c r="E33" s="200"/>
    </row>
    <row r="34" spans="1:5" ht="17.100000000000001" customHeight="1" x14ac:dyDescent="0.15">
      <c r="A34" s="198" t="s">
        <v>100</v>
      </c>
      <c r="B34" s="198"/>
      <c r="C34" s="198"/>
      <c r="D34" s="199" t="s">
        <v>12</v>
      </c>
      <c r="E34" s="200"/>
    </row>
    <row r="35" spans="1:5" ht="17.100000000000001" customHeight="1" x14ac:dyDescent="0.15">
      <c r="A35" s="198" t="s">
        <v>49</v>
      </c>
      <c r="B35" s="198"/>
      <c r="C35" s="198"/>
      <c r="D35" s="199">
        <v>0</v>
      </c>
      <c r="E35" s="200"/>
    </row>
    <row r="36" spans="1:5" ht="17.100000000000001" customHeight="1" x14ac:dyDescent="0.15">
      <c r="A36" s="198" t="s">
        <v>101</v>
      </c>
      <c r="B36" s="198"/>
      <c r="C36" s="198"/>
      <c r="D36" s="199">
        <v>19</v>
      </c>
      <c r="E36" s="200"/>
    </row>
    <row r="37" spans="1:5" ht="17.100000000000001" customHeight="1" x14ac:dyDescent="0.15">
      <c r="A37" s="198" t="s">
        <v>102</v>
      </c>
      <c r="B37" s="198"/>
      <c r="C37" s="198"/>
      <c r="D37" s="199">
        <v>19</v>
      </c>
      <c r="E37" s="200"/>
    </row>
    <row r="38" spans="1:5" ht="17.100000000000001" customHeight="1" x14ac:dyDescent="0.15">
      <c r="A38" s="198" t="s">
        <v>49</v>
      </c>
      <c r="B38" s="198"/>
      <c r="C38" s="198"/>
      <c r="D38" s="199" t="s">
        <v>12</v>
      </c>
      <c r="E38" s="200"/>
    </row>
    <row r="39" spans="1:5" ht="17.100000000000001" customHeight="1" x14ac:dyDescent="0.15">
      <c r="A39" s="201" t="s">
        <v>103</v>
      </c>
      <c r="B39" s="201"/>
      <c r="C39" s="201"/>
      <c r="D39" s="202">
        <v>49716</v>
      </c>
      <c r="E39" s="203"/>
    </row>
    <row r="40" spans="1:5" ht="17.100000000000001" customHeight="1" x14ac:dyDescent="0.15">
      <c r="A40" s="5"/>
      <c r="B40" s="5"/>
      <c r="C40" s="5"/>
      <c r="D40" s="5"/>
      <c r="E40" s="5"/>
    </row>
    <row r="41" spans="1:5" x14ac:dyDescent="0.15">
      <c r="A41" s="11"/>
    </row>
    <row r="42" spans="1:5" x14ac:dyDescent="0.15">
      <c r="A42" s="11"/>
    </row>
    <row r="43" spans="1:5" x14ac:dyDescent="0.15">
      <c r="A43" s="11"/>
    </row>
  </sheetData>
  <mergeCells count="71">
    <mergeCell ref="A37:C37"/>
    <mergeCell ref="D37:E37"/>
    <mergeCell ref="A38:C38"/>
    <mergeCell ref="D38:E38"/>
    <mergeCell ref="A39:C39"/>
    <mergeCell ref="D39:E39"/>
    <mergeCell ref="A34:C34"/>
    <mergeCell ref="D34:E34"/>
    <mergeCell ref="A35:C35"/>
    <mergeCell ref="D35:E35"/>
    <mergeCell ref="A36:C36"/>
    <mergeCell ref="D36:E36"/>
    <mergeCell ref="A31:C31"/>
    <mergeCell ref="D31:E31"/>
    <mergeCell ref="A32:C32"/>
    <mergeCell ref="D32:E32"/>
    <mergeCell ref="A33:C33"/>
    <mergeCell ref="D33:E33"/>
    <mergeCell ref="A28:C28"/>
    <mergeCell ref="D28:E28"/>
    <mergeCell ref="A29:C29"/>
    <mergeCell ref="D29:E29"/>
    <mergeCell ref="A30:C30"/>
    <mergeCell ref="D30:E30"/>
    <mergeCell ref="A25:C25"/>
    <mergeCell ref="D25:E25"/>
    <mergeCell ref="A26:C26"/>
    <mergeCell ref="D26:E26"/>
    <mergeCell ref="A27:C27"/>
    <mergeCell ref="D27:E27"/>
    <mergeCell ref="A22:C22"/>
    <mergeCell ref="D22:E22"/>
    <mergeCell ref="A23:C23"/>
    <mergeCell ref="D23:E23"/>
    <mergeCell ref="A24:C24"/>
    <mergeCell ref="D24:E24"/>
    <mergeCell ref="A19:C19"/>
    <mergeCell ref="D19:E19"/>
    <mergeCell ref="A20:C20"/>
    <mergeCell ref="D20:E20"/>
    <mergeCell ref="A21:C21"/>
    <mergeCell ref="D21:E21"/>
    <mergeCell ref="A16:C16"/>
    <mergeCell ref="D16:E16"/>
    <mergeCell ref="A17:C17"/>
    <mergeCell ref="D17:E17"/>
    <mergeCell ref="A18:C18"/>
    <mergeCell ref="D18:E18"/>
    <mergeCell ref="A13:C13"/>
    <mergeCell ref="D13:E13"/>
    <mergeCell ref="A14:C14"/>
    <mergeCell ref="D14:E14"/>
    <mergeCell ref="A15:C15"/>
    <mergeCell ref="D15:E15"/>
    <mergeCell ref="A10:C10"/>
    <mergeCell ref="D10:E10"/>
    <mergeCell ref="A11:C11"/>
    <mergeCell ref="D11:E11"/>
    <mergeCell ref="A12:C12"/>
    <mergeCell ref="D12:E12"/>
    <mergeCell ref="A7:C7"/>
    <mergeCell ref="D7:E7"/>
    <mergeCell ref="A8:C8"/>
    <mergeCell ref="D8:E8"/>
    <mergeCell ref="A9:C9"/>
    <mergeCell ref="D9:E9"/>
    <mergeCell ref="A2:E2"/>
    <mergeCell ref="A3:E3"/>
    <mergeCell ref="A4:E4"/>
    <mergeCell ref="A6:C6"/>
    <mergeCell ref="D6:E6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0"/>
  <sheetViews>
    <sheetView workbookViewId="0"/>
  </sheetViews>
  <sheetFormatPr defaultColWidth="8.875" defaultRowHeight="11.25" x14ac:dyDescent="0.15"/>
  <cols>
    <col min="1" max="1" width="30.875" style="9" customWidth="1"/>
    <col min="2" max="7" width="18.875" style="9" customWidth="1"/>
    <col min="8" max="16384" width="8.875" style="9"/>
  </cols>
  <sheetData>
    <row r="1" spans="1:5" ht="17.100000000000001" customHeight="1" x14ac:dyDescent="0.15">
      <c r="E1" s="12" t="s">
        <v>104</v>
      </c>
    </row>
    <row r="2" spans="1:5" ht="21" x14ac:dyDescent="0.15">
      <c r="A2" s="194" t="s">
        <v>105</v>
      </c>
      <c r="B2" s="195"/>
      <c r="C2" s="195"/>
      <c r="D2" s="195"/>
      <c r="E2" s="195"/>
    </row>
    <row r="3" spans="1:5" ht="13.5" x14ac:dyDescent="0.15">
      <c r="A3" s="196" t="s">
        <v>76</v>
      </c>
      <c r="B3" s="195"/>
      <c r="C3" s="195"/>
      <c r="D3" s="195"/>
      <c r="E3" s="195"/>
    </row>
    <row r="4" spans="1:5" ht="13.5" x14ac:dyDescent="0.15">
      <c r="A4" s="196" t="s">
        <v>77</v>
      </c>
      <c r="B4" s="195"/>
      <c r="C4" s="195"/>
      <c r="D4" s="195"/>
      <c r="E4" s="195"/>
    </row>
    <row r="5" spans="1:5" ht="17.100000000000001" customHeight="1" x14ac:dyDescent="0.15">
      <c r="E5" s="10" t="s">
        <v>3</v>
      </c>
    </row>
    <row r="6" spans="1:5" ht="13.5" x14ac:dyDescent="0.15">
      <c r="A6" s="204" t="s">
        <v>4</v>
      </c>
      <c r="B6" s="204" t="s">
        <v>106</v>
      </c>
      <c r="C6" s="205"/>
      <c r="D6" s="205"/>
      <c r="E6" s="206"/>
    </row>
    <row r="7" spans="1:5" ht="27" customHeight="1" x14ac:dyDescent="0.15">
      <c r="A7" s="197"/>
      <c r="B7" s="197"/>
      <c r="C7" s="13" t="s">
        <v>107</v>
      </c>
      <c r="D7" s="13" t="s">
        <v>108</v>
      </c>
      <c r="E7" s="7" t="s">
        <v>109</v>
      </c>
    </row>
    <row r="8" spans="1:5" ht="17.100000000000001" customHeight="1" x14ac:dyDescent="0.15">
      <c r="A8" s="1" t="s">
        <v>110</v>
      </c>
      <c r="B8" s="4">
        <v>102600</v>
      </c>
      <c r="C8" s="4">
        <v>162481</v>
      </c>
      <c r="D8" s="4">
        <v>-59881</v>
      </c>
      <c r="E8" s="4" t="s">
        <v>12</v>
      </c>
    </row>
    <row r="9" spans="1:5" ht="17.100000000000001" customHeight="1" x14ac:dyDescent="0.15">
      <c r="A9" s="2" t="s">
        <v>111</v>
      </c>
      <c r="B9" s="6">
        <v>-49716</v>
      </c>
      <c r="C9" s="3"/>
      <c r="D9" s="6">
        <v>-49716</v>
      </c>
      <c r="E9" s="6" t="s">
        <v>12</v>
      </c>
    </row>
    <row r="10" spans="1:5" ht="17.100000000000001" customHeight="1" x14ac:dyDescent="0.15">
      <c r="A10" s="2" t="s">
        <v>112</v>
      </c>
      <c r="B10" s="6">
        <v>46943</v>
      </c>
      <c r="C10" s="3"/>
      <c r="D10" s="6">
        <v>46943</v>
      </c>
      <c r="E10" s="6" t="s">
        <v>12</v>
      </c>
    </row>
    <row r="11" spans="1:5" ht="17.100000000000001" customHeight="1" x14ac:dyDescent="0.15">
      <c r="A11" s="2" t="s">
        <v>113</v>
      </c>
      <c r="B11" s="6">
        <v>26423</v>
      </c>
      <c r="C11" s="3"/>
      <c r="D11" s="6">
        <v>26423</v>
      </c>
      <c r="E11" s="6" t="s">
        <v>12</v>
      </c>
    </row>
    <row r="12" spans="1:5" ht="17.100000000000001" customHeight="1" x14ac:dyDescent="0.15">
      <c r="A12" s="2" t="s">
        <v>114</v>
      </c>
      <c r="B12" s="6">
        <v>20520</v>
      </c>
      <c r="C12" s="3"/>
      <c r="D12" s="6">
        <v>20520</v>
      </c>
      <c r="E12" s="6" t="s">
        <v>12</v>
      </c>
    </row>
    <row r="13" spans="1:5" ht="17.100000000000001" customHeight="1" x14ac:dyDescent="0.15">
      <c r="A13" s="1" t="s">
        <v>115</v>
      </c>
      <c r="B13" s="4">
        <v>-2772</v>
      </c>
      <c r="C13" s="8"/>
      <c r="D13" s="4">
        <v>-2772</v>
      </c>
      <c r="E13" s="4" t="s">
        <v>12</v>
      </c>
    </row>
    <row r="14" spans="1:5" ht="17.100000000000001" customHeight="1" x14ac:dyDescent="0.15">
      <c r="A14" s="2" t="s">
        <v>116</v>
      </c>
      <c r="B14" s="3"/>
      <c r="C14" s="6">
        <v>-2631</v>
      </c>
      <c r="D14" s="6">
        <v>2631</v>
      </c>
      <c r="E14" s="3"/>
    </row>
    <row r="15" spans="1:5" ht="17.100000000000001" customHeight="1" x14ac:dyDescent="0.15">
      <c r="A15" s="2" t="s">
        <v>117</v>
      </c>
      <c r="B15" s="3"/>
      <c r="C15" s="6">
        <v>3079</v>
      </c>
      <c r="D15" s="6">
        <v>-2998</v>
      </c>
      <c r="E15" s="3"/>
    </row>
    <row r="16" spans="1:5" ht="17.100000000000001" customHeight="1" x14ac:dyDescent="0.15">
      <c r="A16" s="2" t="s">
        <v>118</v>
      </c>
      <c r="B16" s="3"/>
      <c r="C16" s="6">
        <v>-7218</v>
      </c>
      <c r="D16" s="6">
        <v>7218</v>
      </c>
      <c r="E16" s="3"/>
    </row>
    <row r="17" spans="1:5" ht="17.100000000000001" customHeight="1" x14ac:dyDescent="0.15">
      <c r="A17" s="2" t="s">
        <v>119</v>
      </c>
      <c r="B17" s="3"/>
      <c r="C17" s="6">
        <v>3275</v>
      </c>
      <c r="D17" s="6">
        <v>-3356</v>
      </c>
      <c r="E17" s="3"/>
    </row>
    <row r="18" spans="1:5" ht="17.100000000000001" customHeight="1" x14ac:dyDescent="0.15">
      <c r="A18" s="2" t="s">
        <v>120</v>
      </c>
      <c r="B18" s="3"/>
      <c r="C18" s="6">
        <v>-1768</v>
      </c>
      <c r="D18" s="6">
        <v>1768</v>
      </c>
      <c r="E18" s="3"/>
    </row>
    <row r="19" spans="1:5" ht="17.100000000000001" customHeight="1" x14ac:dyDescent="0.15">
      <c r="A19" s="2" t="s">
        <v>121</v>
      </c>
      <c r="B19" s="6" t="s">
        <v>12</v>
      </c>
      <c r="C19" s="6" t="s">
        <v>12</v>
      </c>
      <c r="D19" s="3"/>
      <c r="E19" s="3"/>
    </row>
    <row r="20" spans="1:5" ht="17.100000000000001" customHeight="1" x14ac:dyDescent="0.15">
      <c r="A20" s="2" t="s">
        <v>122</v>
      </c>
      <c r="B20" s="6">
        <v>2938</v>
      </c>
      <c r="C20" s="6">
        <v>2938</v>
      </c>
      <c r="D20" s="3"/>
      <c r="E20" s="3"/>
    </row>
    <row r="21" spans="1:5" ht="17.100000000000001" customHeight="1" x14ac:dyDescent="0.15">
      <c r="A21" s="2" t="s">
        <v>123</v>
      </c>
      <c r="B21" s="3"/>
      <c r="C21" s="3"/>
      <c r="D21" s="6" t="s">
        <v>12</v>
      </c>
      <c r="E21" s="6" t="s">
        <v>12</v>
      </c>
    </row>
    <row r="22" spans="1:5" ht="17.100000000000001" customHeight="1" x14ac:dyDescent="0.15">
      <c r="A22" s="2" t="s">
        <v>124</v>
      </c>
      <c r="B22" s="3"/>
      <c r="C22" s="3"/>
      <c r="D22" s="6" t="s">
        <v>12</v>
      </c>
      <c r="E22" s="6" t="s">
        <v>12</v>
      </c>
    </row>
    <row r="23" spans="1:5" ht="17.100000000000001" customHeight="1" x14ac:dyDescent="0.15">
      <c r="A23" s="2" t="s">
        <v>125</v>
      </c>
      <c r="B23" s="6" t="s">
        <v>12</v>
      </c>
      <c r="C23" s="6" t="s">
        <v>12</v>
      </c>
      <c r="D23" s="6" t="s">
        <v>12</v>
      </c>
      <c r="E23" s="6" t="s">
        <v>12</v>
      </c>
    </row>
    <row r="24" spans="1:5" ht="17.100000000000001" customHeight="1" x14ac:dyDescent="0.15">
      <c r="A24" s="2" t="s">
        <v>126</v>
      </c>
      <c r="B24" s="6">
        <v>163</v>
      </c>
      <c r="C24" s="6" t="s">
        <v>12</v>
      </c>
      <c r="D24" s="6">
        <v>163</v>
      </c>
      <c r="E24" s="3"/>
    </row>
    <row r="25" spans="1:5" ht="17.100000000000001" customHeight="1" x14ac:dyDescent="0.15">
      <c r="A25" s="1" t="s">
        <v>127</v>
      </c>
      <c r="B25" s="4">
        <v>328</v>
      </c>
      <c r="C25" s="4">
        <v>306</v>
      </c>
      <c r="D25" s="4">
        <v>22</v>
      </c>
      <c r="E25" s="4" t="s">
        <v>12</v>
      </c>
    </row>
    <row r="26" spans="1:5" ht="17.100000000000001" customHeight="1" x14ac:dyDescent="0.15">
      <c r="A26" s="1" t="s">
        <v>128</v>
      </c>
      <c r="B26" s="4">
        <v>102928</v>
      </c>
      <c r="C26" s="4">
        <v>162788</v>
      </c>
      <c r="D26" s="4">
        <v>-59859</v>
      </c>
      <c r="E26" s="4" t="s">
        <v>12</v>
      </c>
    </row>
    <row r="27" spans="1:5" ht="17.100000000000001" customHeight="1" x14ac:dyDescent="0.15">
      <c r="A27" s="5"/>
      <c r="B27" s="5"/>
      <c r="C27" s="5"/>
      <c r="D27" s="5"/>
      <c r="E27" s="5"/>
    </row>
    <row r="28" spans="1:5" x14ac:dyDescent="0.15">
      <c r="A28" s="11"/>
    </row>
    <row r="29" spans="1:5" x14ac:dyDescent="0.15">
      <c r="A29" s="11"/>
    </row>
    <row r="30" spans="1:5" x14ac:dyDescent="0.15">
      <c r="A30" s="11"/>
    </row>
  </sheetData>
  <mergeCells count="6">
    <mergeCell ref="A2:E2"/>
    <mergeCell ref="A3:E3"/>
    <mergeCell ref="A4:E4"/>
    <mergeCell ref="A6:A7"/>
    <mergeCell ref="B6:B7"/>
    <mergeCell ref="C6:E6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62"/>
  <sheetViews>
    <sheetView workbookViewId="0"/>
  </sheetViews>
  <sheetFormatPr defaultColWidth="8.875" defaultRowHeight="11.25" x14ac:dyDescent="0.15"/>
  <cols>
    <col min="1" max="1" width="42.875" style="9" customWidth="1"/>
    <col min="2" max="3" width="8.875" style="9" hidden="1" customWidth="1"/>
    <col min="4" max="4" width="10.875" style="9" customWidth="1"/>
    <col min="5" max="5" width="15.875" style="9" customWidth="1"/>
    <col min="6" max="7" width="30.875" style="9" customWidth="1"/>
    <col min="8" max="16384" width="8.875" style="9"/>
  </cols>
  <sheetData>
    <row r="1" spans="1:5" ht="17.100000000000001" customHeight="1" x14ac:dyDescent="0.15">
      <c r="E1" s="12" t="s">
        <v>129</v>
      </c>
    </row>
    <row r="2" spans="1:5" ht="21" x14ac:dyDescent="0.15">
      <c r="A2" s="194" t="s">
        <v>130</v>
      </c>
      <c r="B2" s="195"/>
      <c r="C2" s="195"/>
      <c r="D2" s="195"/>
      <c r="E2" s="195"/>
    </row>
    <row r="3" spans="1:5" ht="13.5" x14ac:dyDescent="0.15">
      <c r="A3" s="196" t="s">
        <v>76</v>
      </c>
      <c r="B3" s="195"/>
      <c r="C3" s="195"/>
      <c r="D3" s="195"/>
      <c r="E3" s="195"/>
    </row>
    <row r="4" spans="1:5" ht="13.5" x14ac:dyDescent="0.15">
      <c r="A4" s="196" t="s">
        <v>77</v>
      </c>
      <c r="B4" s="195"/>
      <c r="C4" s="195"/>
      <c r="D4" s="195"/>
      <c r="E4" s="195"/>
    </row>
    <row r="5" spans="1:5" ht="17.100000000000001" customHeight="1" x14ac:dyDescent="0.15">
      <c r="E5" s="10" t="s">
        <v>3</v>
      </c>
    </row>
    <row r="6" spans="1:5" ht="27" customHeight="1" x14ac:dyDescent="0.15">
      <c r="A6" s="197" t="s">
        <v>4</v>
      </c>
      <c r="B6" s="197"/>
      <c r="C6" s="197"/>
      <c r="D6" s="197" t="s">
        <v>5</v>
      </c>
      <c r="E6" s="197"/>
    </row>
    <row r="7" spans="1:5" ht="17.100000000000001" customHeight="1" x14ac:dyDescent="0.15">
      <c r="A7" s="198" t="s">
        <v>131</v>
      </c>
      <c r="B7" s="198"/>
      <c r="C7" s="198"/>
      <c r="D7" s="200"/>
      <c r="E7" s="200"/>
    </row>
    <row r="8" spans="1:5" ht="17.100000000000001" customHeight="1" x14ac:dyDescent="0.15">
      <c r="A8" s="198" t="s">
        <v>132</v>
      </c>
      <c r="B8" s="198"/>
      <c r="C8" s="198"/>
      <c r="D8" s="199">
        <v>44585</v>
      </c>
      <c r="E8" s="200"/>
    </row>
    <row r="9" spans="1:5" ht="17.100000000000001" customHeight="1" x14ac:dyDescent="0.15">
      <c r="A9" s="198" t="s">
        <v>133</v>
      </c>
      <c r="B9" s="198"/>
      <c r="C9" s="198"/>
      <c r="D9" s="199">
        <v>13024</v>
      </c>
      <c r="E9" s="200"/>
    </row>
    <row r="10" spans="1:5" ht="17.100000000000001" customHeight="1" x14ac:dyDescent="0.15">
      <c r="A10" s="198" t="s">
        <v>134</v>
      </c>
      <c r="B10" s="198"/>
      <c r="C10" s="198"/>
      <c r="D10" s="199">
        <v>6019</v>
      </c>
      <c r="E10" s="200"/>
    </row>
    <row r="11" spans="1:5" ht="17.100000000000001" customHeight="1" x14ac:dyDescent="0.15">
      <c r="A11" s="198" t="s">
        <v>135</v>
      </c>
      <c r="B11" s="198"/>
      <c r="C11" s="198"/>
      <c r="D11" s="199">
        <v>6375</v>
      </c>
      <c r="E11" s="200"/>
    </row>
    <row r="12" spans="1:5" ht="17.100000000000001" customHeight="1" x14ac:dyDescent="0.15">
      <c r="A12" s="198" t="s">
        <v>136</v>
      </c>
      <c r="B12" s="198"/>
      <c r="C12" s="198"/>
      <c r="D12" s="199">
        <v>285</v>
      </c>
      <c r="E12" s="200"/>
    </row>
    <row r="13" spans="1:5" ht="17.100000000000001" customHeight="1" x14ac:dyDescent="0.15">
      <c r="A13" s="198" t="s">
        <v>137</v>
      </c>
      <c r="B13" s="198"/>
      <c r="C13" s="198"/>
      <c r="D13" s="199">
        <v>345</v>
      </c>
      <c r="E13" s="200"/>
    </row>
    <row r="14" spans="1:5" ht="17.100000000000001" customHeight="1" x14ac:dyDescent="0.15">
      <c r="A14" s="198" t="s">
        <v>138</v>
      </c>
      <c r="B14" s="198"/>
      <c r="C14" s="198"/>
      <c r="D14" s="199">
        <v>31561</v>
      </c>
      <c r="E14" s="200"/>
    </row>
    <row r="15" spans="1:5" ht="17.100000000000001" customHeight="1" x14ac:dyDescent="0.15">
      <c r="A15" s="198" t="s">
        <v>139</v>
      </c>
      <c r="B15" s="198"/>
      <c r="C15" s="198"/>
      <c r="D15" s="199">
        <v>25482</v>
      </c>
      <c r="E15" s="200"/>
    </row>
    <row r="16" spans="1:5" ht="17.100000000000001" customHeight="1" x14ac:dyDescent="0.15">
      <c r="A16" s="198" t="s">
        <v>140</v>
      </c>
      <c r="B16" s="198"/>
      <c r="C16" s="198"/>
      <c r="D16" s="199">
        <v>5762</v>
      </c>
      <c r="E16" s="200"/>
    </row>
    <row r="17" spans="1:5" ht="17.100000000000001" customHeight="1" x14ac:dyDescent="0.15">
      <c r="A17" s="198" t="s">
        <v>137</v>
      </c>
      <c r="B17" s="198"/>
      <c r="C17" s="198"/>
      <c r="D17" s="199">
        <v>317</v>
      </c>
      <c r="E17" s="200"/>
    </row>
    <row r="18" spans="1:5" ht="17.100000000000001" customHeight="1" x14ac:dyDescent="0.15">
      <c r="A18" s="198" t="s">
        <v>141</v>
      </c>
      <c r="B18" s="198"/>
      <c r="C18" s="198"/>
      <c r="D18" s="199">
        <v>48056</v>
      </c>
      <c r="E18" s="200"/>
    </row>
    <row r="19" spans="1:5" ht="17.100000000000001" customHeight="1" x14ac:dyDescent="0.15">
      <c r="A19" s="198" t="s">
        <v>142</v>
      </c>
      <c r="B19" s="198"/>
      <c r="C19" s="198"/>
      <c r="D19" s="199">
        <v>27098</v>
      </c>
      <c r="E19" s="200"/>
    </row>
    <row r="20" spans="1:5" ht="17.100000000000001" customHeight="1" x14ac:dyDescent="0.15">
      <c r="A20" s="198" t="s">
        <v>143</v>
      </c>
      <c r="B20" s="198"/>
      <c r="C20" s="198"/>
      <c r="D20" s="199">
        <v>19073</v>
      </c>
      <c r="E20" s="200"/>
    </row>
    <row r="21" spans="1:5" ht="17.100000000000001" customHeight="1" x14ac:dyDescent="0.15">
      <c r="A21" s="198" t="s">
        <v>144</v>
      </c>
      <c r="B21" s="198"/>
      <c r="C21" s="198"/>
      <c r="D21" s="199">
        <v>1073</v>
      </c>
      <c r="E21" s="200"/>
    </row>
    <row r="22" spans="1:5" ht="17.100000000000001" customHeight="1" x14ac:dyDescent="0.15">
      <c r="A22" s="198" t="s">
        <v>145</v>
      </c>
      <c r="B22" s="198"/>
      <c r="C22" s="198"/>
      <c r="D22" s="199">
        <v>811</v>
      </c>
      <c r="E22" s="200"/>
    </row>
    <row r="23" spans="1:5" ht="17.100000000000001" customHeight="1" x14ac:dyDescent="0.15">
      <c r="A23" s="198" t="s">
        <v>146</v>
      </c>
      <c r="B23" s="198"/>
      <c r="C23" s="198"/>
      <c r="D23" s="199">
        <v>21</v>
      </c>
      <c r="E23" s="200"/>
    </row>
    <row r="24" spans="1:5" ht="17.100000000000001" customHeight="1" x14ac:dyDescent="0.15">
      <c r="A24" s="198" t="s">
        <v>147</v>
      </c>
      <c r="B24" s="198"/>
      <c r="C24" s="198"/>
      <c r="D24" s="199">
        <v>21</v>
      </c>
      <c r="E24" s="200"/>
    </row>
    <row r="25" spans="1:5" ht="17.100000000000001" customHeight="1" x14ac:dyDescent="0.15">
      <c r="A25" s="198" t="s">
        <v>148</v>
      </c>
      <c r="B25" s="198"/>
      <c r="C25" s="198"/>
      <c r="D25" s="199">
        <v>0</v>
      </c>
      <c r="E25" s="200"/>
    </row>
    <row r="26" spans="1:5" ht="17.100000000000001" customHeight="1" x14ac:dyDescent="0.15">
      <c r="A26" s="198" t="s">
        <v>149</v>
      </c>
      <c r="B26" s="198"/>
      <c r="C26" s="198"/>
      <c r="D26" s="199">
        <v>28</v>
      </c>
      <c r="E26" s="200"/>
    </row>
    <row r="27" spans="1:5" ht="17.100000000000001" customHeight="1" x14ac:dyDescent="0.15">
      <c r="A27" s="201" t="s">
        <v>150</v>
      </c>
      <c r="B27" s="201"/>
      <c r="C27" s="201"/>
      <c r="D27" s="202">
        <v>3478</v>
      </c>
      <c r="E27" s="203"/>
    </row>
    <row r="28" spans="1:5" ht="17.100000000000001" customHeight="1" x14ac:dyDescent="0.15">
      <c r="A28" s="198" t="s">
        <v>151</v>
      </c>
      <c r="B28" s="198"/>
      <c r="C28" s="198"/>
      <c r="D28" s="200"/>
      <c r="E28" s="200"/>
    </row>
    <row r="29" spans="1:5" ht="17.100000000000001" customHeight="1" x14ac:dyDescent="0.15">
      <c r="A29" s="198" t="s">
        <v>152</v>
      </c>
      <c r="B29" s="198"/>
      <c r="C29" s="198"/>
      <c r="D29" s="199">
        <v>6335</v>
      </c>
      <c r="E29" s="200"/>
    </row>
    <row r="30" spans="1:5" ht="17.100000000000001" customHeight="1" x14ac:dyDescent="0.15">
      <c r="A30" s="198" t="s">
        <v>153</v>
      </c>
      <c r="B30" s="198"/>
      <c r="C30" s="198"/>
      <c r="D30" s="199">
        <v>3059</v>
      </c>
      <c r="E30" s="200"/>
    </row>
    <row r="31" spans="1:5" ht="17.100000000000001" customHeight="1" x14ac:dyDescent="0.15">
      <c r="A31" s="198" t="s">
        <v>154</v>
      </c>
      <c r="B31" s="198"/>
      <c r="C31" s="198"/>
      <c r="D31" s="199">
        <v>2739</v>
      </c>
      <c r="E31" s="200"/>
    </row>
    <row r="32" spans="1:5" ht="17.100000000000001" customHeight="1" x14ac:dyDescent="0.15">
      <c r="A32" s="198" t="s">
        <v>155</v>
      </c>
      <c r="B32" s="198"/>
      <c r="C32" s="198"/>
      <c r="D32" s="199" t="s">
        <v>12</v>
      </c>
      <c r="E32" s="200"/>
    </row>
    <row r="33" spans="1:5" ht="17.100000000000001" customHeight="1" x14ac:dyDescent="0.15">
      <c r="A33" s="198" t="s">
        <v>156</v>
      </c>
      <c r="B33" s="198"/>
      <c r="C33" s="198"/>
      <c r="D33" s="199">
        <v>536</v>
      </c>
      <c r="E33" s="200"/>
    </row>
    <row r="34" spans="1:5" ht="17.100000000000001" customHeight="1" x14ac:dyDescent="0.15">
      <c r="A34" s="198" t="s">
        <v>148</v>
      </c>
      <c r="B34" s="198"/>
      <c r="C34" s="198"/>
      <c r="D34" s="199">
        <v>0</v>
      </c>
      <c r="E34" s="200"/>
    </row>
    <row r="35" spans="1:5" ht="17.100000000000001" customHeight="1" x14ac:dyDescent="0.15">
      <c r="A35" s="198" t="s">
        <v>157</v>
      </c>
      <c r="B35" s="198"/>
      <c r="C35" s="198"/>
      <c r="D35" s="199">
        <v>3623</v>
      </c>
      <c r="E35" s="200"/>
    </row>
    <row r="36" spans="1:5" ht="17.100000000000001" customHeight="1" x14ac:dyDescent="0.15">
      <c r="A36" s="198" t="s">
        <v>143</v>
      </c>
      <c r="B36" s="198"/>
      <c r="C36" s="198"/>
      <c r="D36" s="199">
        <v>1856</v>
      </c>
      <c r="E36" s="200"/>
    </row>
    <row r="37" spans="1:5" ht="17.100000000000001" customHeight="1" x14ac:dyDescent="0.15">
      <c r="A37" s="198" t="s">
        <v>158</v>
      </c>
      <c r="B37" s="198"/>
      <c r="C37" s="198"/>
      <c r="D37" s="199">
        <v>1143</v>
      </c>
      <c r="E37" s="200"/>
    </row>
    <row r="38" spans="1:5" ht="17.100000000000001" customHeight="1" x14ac:dyDescent="0.15">
      <c r="A38" s="198" t="s">
        <v>159</v>
      </c>
      <c r="B38" s="198"/>
      <c r="C38" s="198"/>
      <c r="D38" s="199">
        <v>571</v>
      </c>
      <c r="E38" s="200"/>
    </row>
    <row r="39" spans="1:5" ht="17.100000000000001" customHeight="1" x14ac:dyDescent="0.15">
      <c r="A39" s="198" t="s">
        <v>160</v>
      </c>
      <c r="B39" s="198"/>
      <c r="C39" s="198"/>
      <c r="D39" s="199">
        <v>53</v>
      </c>
      <c r="E39" s="200"/>
    </row>
    <row r="40" spans="1:5" ht="17.100000000000001" customHeight="1" x14ac:dyDescent="0.15">
      <c r="A40" s="198" t="s">
        <v>145</v>
      </c>
      <c r="B40" s="198"/>
      <c r="C40" s="198"/>
      <c r="D40" s="199" t="s">
        <v>12</v>
      </c>
      <c r="E40" s="200"/>
    </row>
    <row r="41" spans="1:5" ht="17.100000000000001" customHeight="1" x14ac:dyDescent="0.15">
      <c r="A41" s="201" t="s">
        <v>161</v>
      </c>
      <c r="B41" s="201"/>
      <c r="C41" s="201"/>
      <c r="D41" s="202">
        <v>-2711</v>
      </c>
      <c r="E41" s="203"/>
    </row>
    <row r="42" spans="1:5" ht="17.100000000000001" customHeight="1" x14ac:dyDescent="0.15">
      <c r="A42" s="198" t="s">
        <v>162</v>
      </c>
      <c r="B42" s="198"/>
      <c r="C42" s="198"/>
      <c r="D42" s="200"/>
      <c r="E42" s="200"/>
    </row>
    <row r="43" spans="1:5" ht="17.100000000000001" customHeight="1" x14ac:dyDescent="0.15">
      <c r="A43" s="198" t="s">
        <v>163</v>
      </c>
      <c r="B43" s="198"/>
      <c r="C43" s="198"/>
      <c r="D43" s="199">
        <v>4470</v>
      </c>
      <c r="E43" s="200"/>
    </row>
    <row r="44" spans="1:5" ht="17.100000000000001" customHeight="1" x14ac:dyDescent="0.15">
      <c r="A44" s="198" t="s">
        <v>164</v>
      </c>
      <c r="B44" s="198"/>
      <c r="C44" s="198"/>
      <c r="D44" s="199">
        <v>4347</v>
      </c>
      <c r="E44" s="200"/>
    </row>
    <row r="45" spans="1:5" ht="17.100000000000001" customHeight="1" x14ac:dyDescent="0.15">
      <c r="A45" s="198" t="s">
        <v>148</v>
      </c>
      <c r="B45" s="198"/>
      <c r="C45" s="198"/>
      <c r="D45" s="199">
        <v>123</v>
      </c>
      <c r="E45" s="200"/>
    </row>
    <row r="46" spans="1:5" ht="17.100000000000001" customHeight="1" x14ac:dyDescent="0.15">
      <c r="A46" s="198" t="s">
        <v>165</v>
      </c>
      <c r="B46" s="198"/>
      <c r="C46" s="198"/>
      <c r="D46" s="199">
        <v>3348</v>
      </c>
      <c r="E46" s="200"/>
    </row>
    <row r="47" spans="1:5" ht="17.100000000000001" customHeight="1" x14ac:dyDescent="0.15">
      <c r="A47" s="198" t="s">
        <v>166</v>
      </c>
      <c r="B47" s="198"/>
      <c r="C47" s="198"/>
      <c r="D47" s="199">
        <v>3348</v>
      </c>
      <c r="E47" s="200"/>
    </row>
    <row r="48" spans="1:5" ht="17.100000000000001" customHeight="1" x14ac:dyDescent="0.15">
      <c r="A48" s="198" t="s">
        <v>145</v>
      </c>
      <c r="B48" s="198"/>
      <c r="C48" s="198"/>
      <c r="D48" s="199" t="s">
        <v>12</v>
      </c>
      <c r="E48" s="200"/>
    </row>
    <row r="49" spans="1:5" ht="17.100000000000001" customHeight="1" x14ac:dyDescent="0.15">
      <c r="A49" s="201" t="s">
        <v>167</v>
      </c>
      <c r="B49" s="201"/>
      <c r="C49" s="201"/>
      <c r="D49" s="202">
        <v>-1123</v>
      </c>
      <c r="E49" s="203"/>
    </row>
    <row r="50" spans="1:5" ht="17.100000000000001" customHeight="1" x14ac:dyDescent="0.15">
      <c r="A50" s="201" t="s">
        <v>168</v>
      </c>
      <c r="B50" s="201"/>
      <c r="C50" s="201"/>
      <c r="D50" s="202">
        <v>-356</v>
      </c>
      <c r="E50" s="203"/>
    </row>
    <row r="51" spans="1:5" ht="17.100000000000001" customHeight="1" x14ac:dyDescent="0.15">
      <c r="A51" s="201" t="s">
        <v>169</v>
      </c>
      <c r="B51" s="201"/>
      <c r="C51" s="201"/>
      <c r="D51" s="202">
        <v>3506</v>
      </c>
      <c r="E51" s="203"/>
    </row>
    <row r="52" spans="1:5" ht="17.100000000000001" customHeight="1" x14ac:dyDescent="0.15">
      <c r="A52" s="198" t="s">
        <v>170</v>
      </c>
      <c r="B52" s="198"/>
      <c r="C52" s="198"/>
      <c r="D52" s="199" t="s">
        <v>12</v>
      </c>
      <c r="E52" s="200"/>
    </row>
    <row r="53" spans="1:5" ht="17.100000000000001" customHeight="1" x14ac:dyDescent="0.15">
      <c r="A53" s="201" t="s">
        <v>171</v>
      </c>
      <c r="B53" s="201"/>
      <c r="C53" s="201"/>
      <c r="D53" s="202">
        <v>3150</v>
      </c>
      <c r="E53" s="203"/>
    </row>
    <row r="55" spans="1:5" ht="17.100000000000001" customHeight="1" x14ac:dyDescent="0.15">
      <c r="A55" s="201" t="s">
        <v>172</v>
      </c>
      <c r="B55" s="201"/>
      <c r="C55" s="201"/>
      <c r="D55" s="202">
        <v>304</v>
      </c>
      <c r="E55" s="203"/>
    </row>
    <row r="56" spans="1:5" ht="17.100000000000001" customHeight="1" x14ac:dyDescent="0.15">
      <c r="A56" s="201" t="s">
        <v>173</v>
      </c>
      <c r="B56" s="201"/>
      <c r="C56" s="201"/>
      <c r="D56" s="202">
        <v>13</v>
      </c>
      <c r="E56" s="203"/>
    </row>
    <row r="57" spans="1:5" ht="17.100000000000001" customHeight="1" x14ac:dyDescent="0.15">
      <c r="A57" s="201" t="s">
        <v>174</v>
      </c>
      <c r="B57" s="201"/>
      <c r="C57" s="201"/>
      <c r="D57" s="202">
        <v>317</v>
      </c>
      <c r="E57" s="203"/>
    </row>
    <row r="58" spans="1:5" ht="17.100000000000001" customHeight="1" x14ac:dyDescent="0.15">
      <c r="A58" s="201" t="s">
        <v>175</v>
      </c>
      <c r="B58" s="201"/>
      <c r="C58" s="201"/>
      <c r="D58" s="202">
        <v>3467</v>
      </c>
      <c r="E58" s="203"/>
    </row>
    <row r="59" spans="1:5" ht="17.100000000000001" customHeight="1" x14ac:dyDescent="0.15">
      <c r="A59" s="5"/>
      <c r="B59" s="5"/>
      <c r="C59" s="5"/>
      <c r="D59" s="5"/>
      <c r="E59" s="5"/>
    </row>
    <row r="60" spans="1:5" x14ac:dyDescent="0.15">
      <c r="A60" s="11"/>
    </row>
    <row r="61" spans="1:5" x14ac:dyDescent="0.15">
      <c r="A61" s="11"/>
    </row>
    <row r="62" spans="1:5" x14ac:dyDescent="0.15">
      <c r="A62" s="11"/>
    </row>
  </sheetData>
  <mergeCells count="107">
    <mergeCell ref="A55:C55"/>
    <mergeCell ref="D55:E55"/>
    <mergeCell ref="A56:C56"/>
    <mergeCell ref="D56:E56"/>
    <mergeCell ref="A57:C57"/>
    <mergeCell ref="D57:E57"/>
    <mergeCell ref="A58:C58"/>
    <mergeCell ref="D58:E58"/>
    <mergeCell ref="A49:C49"/>
    <mergeCell ref="D49:E49"/>
    <mergeCell ref="A50:C50"/>
    <mergeCell ref="D50:E50"/>
    <mergeCell ref="A51:C51"/>
    <mergeCell ref="D51:E51"/>
    <mergeCell ref="A52:C52"/>
    <mergeCell ref="D52:E52"/>
    <mergeCell ref="A53:C53"/>
    <mergeCell ref="D53:E53"/>
    <mergeCell ref="A44:C44"/>
    <mergeCell ref="D44:E44"/>
    <mergeCell ref="A45:C45"/>
    <mergeCell ref="D45:E45"/>
    <mergeCell ref="A46:C46"/>
    <mergeCell ref="D46:E46"/>
    <mergeCell ref="A47:C47"/>
    <mergeCell ref="D47:E47"/>
    <mergeCell ref="A48:C48"/>
    <mergeCell ref="D48:E48"/>
    <mergeCell ref="A39:C39"/>
    <mergeCell ref="D39:E39"/>
    <mergeCell ref="A40:C40"/>
    <mergeCell ref="D40:E40"/>
    <mergeCell ref="A41:C41"/>
    <mergeCell ref="D41:E41"/>
    <mergeCell ref="A42:C42"/>
    <mergeCell ref="D42:E42"/>
    <mergeCell ref="A43:C43"/>
    <mergeCell ref="D43:E43"/>
    <mergeCell ref="A34:C34"/>
    <mergeCell ref="D34:E34"/>
    <mergeCell ref="A35:C35"/>
    <mergeCell ref="D35:E35"/>
    <mergeCell ref="A36:C36"/>
    <mergeCell ref="D36:E36"/>
    <mergeCell ref="A37:C37"/>
    <mergeCell ref="D37:E37"/>
    <mergeCell ref="A38:C38"/>
    <mergeCell ref="D38:E38"/>
    <mergeCell ref="A29:C29"/>
    <mergeCell ref="D29:E29"/>
    <mergeCell ref="A30:C30"/>
    <mergeCell ref="D30:E30"/>
    <mergeCell ref="A31:C31"/>
    <mergeCell ref="D31:E31"/>
    <mergeCell ref="A32:C32"/>
    <mergeCell ref="D32:E32"/>
    <mergeCell ref="A33:C33"/>
    <mergeCell ref="D33:E33"/>
    <mergeCell ref="A24:C24"/>
    <mergeCell ref="D24:E24"/>
    <mergeCell ref="A25:C25"/>
    <mergeCell ref="D25:E25"/>
    <mergeCell ref="A26:C26"/>
    <mergeCell ref="D26:E26"/>
    <mergeCell ref="A27:C27"/>
    <mergeCell ref="D27:E27"/>
    <mergeCell ref="A28:C28"/>
    <mergeCell ref="D28:E28"/>
    <mergeCell ref="A19:C19"/>
    <mergeCell ref="D19:E19"/>
    <mergeCell ref="A20:C20"/>
    <mergeCell ref="D20:E20"/>
    <mergeCell ref="A21:C21"/>
    <mergeCell ref="D21:E21"/>
    <mergeCell ref="A22:C22"/>
    <mergeCell ref="D22:E22"/>
    <mergeCell ref="A23:C23"/>
    <mergeCell ref="D23:E23"/>
    <mergeCell ref="A14:C14"/>
    <mergeCell ref="D14:E14"/>
    <mergeCell ref="A15:C15"/>
    <mergeCell ref="D15:E15"/>
    <mergeCell ref="A16:C16"/>
    <mergeCell ref="D16:E16"/>
    <mergeCell ref="A17:C17"/>
    <mergeCell ref="D17:E17"/>
    <mergeCell ref="A18:C18"/>
    <mergeCell ref="D18:E1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A2:E2"/>
    <mergeCell ref="A3:E3"/>
    <mergeCell ref="A4:E4"/>
    <mergeCell ref="A6:C6"/>
    <mergeCell ref="D6:E6"/>
    <mergeCell ref="A7:C7"/>
    <mergeCell ref="D7:E7"/>
    <mergeCell ref="A8:C8"/>
    <mergeCell ref="D8:E8"/>
  </mergeCells>
  <phoneticPr fontId="10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B7E02-EEEB-4E6E-ACB0-1953486C297C}">
  <sheetPr>
    <pageSetUpPr fitToPage="1"/>
  </sheetPr>
  <dimension ref="A1:L50"/>
  <sheetViews>
    <sheetView view="pageBreakPreview" zoomScaleNormal="100" zoomScaleSheetLayoutView="100" workbookViewId="0">
      <selection activeCell="I7" sqref="I7"/>
    </sheetView>
  </sheetViews>
  <sheetFormatPr defaultColWidth="9" defaultRowHeight="13.5" x14ac:dyDescent="0.4"/>
  <cols>
    <col min="1" max="1" width="0.875" style="14" customWidth="1"/>
    <col min="2" max="2" width="3.75" style="14" customWidth="1"/>
    <col min="3" max="3" width="16.75" style="14" customWidth="1"/>
    <col min="4" max="11" width="15.625" style="14" customWidth="1"/>
    <col min="12" max="12" width="0.625" style="14" customWidth="1"/>
    <col min="13" max="13" width="0.375" style="14" customWidth="1"/>
    <col min="14" max="16384" width="9" style="14"/>
  </cols>
  <sheetData>
    <row r="1" spans="1:12" ht="18.75" customHeight="1" x14ac:dyDescent="0.4">
      <c r="A1" s="208" t="s">
        <v>176</v>
      </c>
      <c r="B1" s="208"/>
      <c r="C1" s="208"/>
      <c r="D1" s="208"/>
    </row>
    <row r="2" spans="1:12" ht="24.75" customHeight="1" x14ac:dyDescent="0.4">
      <c r="A2" s="209" t="s">
        <v>177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</row>
    <row r="3" spans="1:12" ht="19.5" customHeight="1" x14ac:dyDescent="0.4">
      <c r="A3" s="208" t="s">
        <v>178</v>
      </c>
      <c r="B3" s="208"/>
      <c r="C3" s="208"/>
      <c r="D3" s="208"/>
      <c r="E3" s="208"/>
      <c r="F3" s="15"/>
      <c r="G3" s="15"/>
      <c r="H3" s="15"/>
      <c r="I3" s="15"/>
      <c r="J3" s="15"/>
      <c r="K3" s="15"/>
    </row>
    <row r="4" spans="1:12" ht="16.5" customHeight="1" x14ac:dyDescent="0.4">
      <c r="A4" s="208" t="s">
        <v>179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</row>
    <row r="5" spans="1:12" ht="1.5" customHeight="1" x14ac:dyDescent="0.4">
      <c r="B5" s="210"/>
      <c r="C5" s="210"/>
      <c r="D5" s="210"/>
      <c r="E5" s="210"/>
      <c r="F5" s="210"/>
      <c r="G5" s="210"/>
      <c r="H5" s="210"/>
      <c r="I5" s="210"/>
      <c r="J5" s="210"/>
      <c r="K5" s="210"/>
    </row>
    <row r="6" spans="1:12" ht="20.25" customHeight="1" x14ac:dyDescent="0.4">
      <c r="B6" s="16" t="s">
        <v>180</v>
      </c>
      <c r="C6" s="17"/>
      <c r="D6" s="18"/>
      <c r="E6" s="18"/>
      <c r="F6" s="18"/>
      <c r="G6" s="18"/>
      <c r="H6" s="18"/>
      <c r="I6" s="18"/>
      <c r="J6" s="19" t="s">
        <v>181</v>
      </c>
      <c r="K6" s="18"/>
    </row>
    <row r="7" spans="1:12" ht="37.5" customHeight="1" x14ac:dyDescent="0.4">
      <c r="B7" s="211" t="s">
        <v>182</v>
      </c>
      <c r="C7" s="211"/>
      <c r="D7" s="20" t="s">
        <v>183</v>
      </c>
      <c r="E7" s="20" t="s">
        <v>184</v>
      </c>
      <c r="F7" s="20" t="s">
        <v>185</v>
      </c>
      <c r="G7" s="20" t="s">
        <v>186</v>
      </c>
      <c r="H7" s="20" t="s">
        <v>187</v>
      </c>
      <c r="I7" s="192" t="s">
        <v>188</v>
      </c>
      <c r="J7" s="21" t="s">
        <v>189</v>
      </c>
      <c r="K7" s="22"/>
    </row>
    <row r="8" spans="1:12" ht="14.1" customHeight="1" x14ac:dyDescent="0.4">
      <c r="B8" s="212" t="s">
        <v>190</v>
      </c>
      <c r="C8" s="212"/>
      <c r="D8" s="23">
        <v>61461079588</v>
      </c>
      <c r="E8" s="23">
        <v>1489716647</v>
      </c>
      <c r="F8" s="23">
        <v>446940622</v>
      </c>
      <c r="G8" s="23">
        <v>62503855613</v>
      </c>
      <c r="H8" s="23">
        <v>27026880308</v>
      </c>
      <c r="I8" s="23">
        <v>990487440</v>
      </c>
      <c r="J8" s="23">
        <v>35476975305</v>
      </c>
      <c r="K8" s="22"/>
    </row>
    <row r="9" spans="1:12" ht="14.1" customHeight="1" x14ac:dyDescent="0.4">
      <c r="B9" s="212" t="s">
        <v>191</v>
      </c>
      <c r="C9" s="212"/>
      <c r="D9" s="23">
        <v>16522676756</v>
      </c>
      <c r="E9" s="23">
        <v>122556010</v>
      </c>
      <c r="F9" s="23">
        <v>48920132</v>
      </c>
      <c r="G9" s="24">
        <v>16596312634</v>
      </c>
      <c r="H9" s="23">
        <v>0</v>
      </c>
      <c r="I9" s="23">
        <v>0</v>
      </c>
      <c r="J9" s="24">
        <v>16596312634</v>
      </c>
      <c r="K9" s="22"/>
    </row>
    <row r="10" spans="1:12" ht="14.1" customHeight="1" x14ac:dyDescent="0.4">
      <c r="B10" s="207" t="s">
        <v>192</v>
      </c>
      <c r="C10" s="207"/>
      <c r="D10" s="23">
        <v>0</v>
      </c>
      <c r="E10" s="23">
        <v>0</v>
      </c>
      <c r="F10" s="23">
        <v>0</v>
      </c>
      <c r="G10" s="24">
        <v>0</v>
      </c>
      <c r="H10" s="23">
        <v>0</v>
      </c>
      <c r="I10" s="23">
        <v>0</v>
      </c>
      <c r="J10" s="24">
        <v>0</v>
      </c>
      <c r="K10" s="22"/>
    </row>
    <row r="11" spans="1:12" ht="14.1" customHeight="1" x14ac:dyDescent="0.4">
      <c r="B11" s="207" t="s">
        <v>193</v>
      </c>
      <c r="C11" s="207"/>
      <c r="D11" s="23">
        <v>43327325000</v>
      </c>
      <c r="E11" s="23">
        <v>996101738</v>
      </c>
      <c r="F11" s="23">
        <v>60520200</v>
      </c>
      <c r="G11" s="24">
        <v>44262906538</v>
      </c>
      <c r="H11" s="23">
        <v>26597723909</v>
      </c>
      <c r="I11" s="23">
        <v>909711492</v>
      </c>
      <c r="J11" s="24">
        <v>17665182629</v>
      </c>
      <c r="K11" s="22"/>
    </row>
    <row r="12" spans="1:12" ht="14.1" customHeight="1" x14ac:dyDescent="0.4">
      <c r="B12" s="212" t="s">
        <v>194</v>
      </c>
      <c r="C12" s="212"/>
      <c r="D12" s="23">
        <v>1373321832</v>
      </c>
      <c r="E12" s="23">
        <v>204191999</v>
      </c>
      <c r="F12" s="23">
        <v>110304290</v>
      </c>
      <c r="G12" s="24">
        <v>1467209541</v>
      </c>
      <c r="H12" s="23">
        <v>429156399</v>
      </c>
      <c r="I12" s="23">
        <v>80775948</v>
      </c>
      <c r="J12" s="24">
        <v>1038053142</v>
      </c>
      <c r="K12" s="22"/>
    </row>
    <row r="13" spans="1:12" ht="14.1" customHeight="1" x14ac:dyDescent="0.4">
      <c r="B13" s="207" t="s">
        <v>195</v>
      </c>
      <c r="C13" s="207"/>
      <c r="D13" s="23">
        <v>0</v>
      </c>
      <c r="E13" s="23">
        <v>0</v>
      </c>
      <c r="F13" s="23">
        <v>0</v>
      </c>
      <c r="G13" s="24">
        <v>0</v>
      </c>
      <c r="H13" s="23">
        <v>0</v>
      </c>
      <c r="I13" s="23">
        <v>0</v>
      </c>
      <c r="J13" s="24">
        <v>0</v>
      </c>
      <c r="K13" s="22"/>
    </row>
    <row r="14" spans="1:12" ht="14.1" customHeight="1" x14ac:dyDescent="0.4">
      <c r="B14" s="212" t="s">
        <v>196</v>
      </c>
      <c r="C14" s="212"/>
      <c r="D14" s="23">
        <v>0</v>
      </c>
      <c r="E14" s="23">
        <v>0</v>
      </c>
      <c r="F14" s="23">
        <v>0</v>
      </c>
      <c r="G14" s="24">
        <v>0</v>
      </c>
      <c r="H14" s="23">
        <v>0</v>
      </c>
      <c r="I14" s="23">
        <v>0</v>
      </c>
      <c r="J14" s="24">
        <v>0</v>
      </c>
      <c r="K14" s="22"/>
    </row>
    <row r="15" spans="1:12" ht="14.1" customHeight="1" x14ac:dyDescent="0.4">
      <c r="B15" s="207" t="s">
        <v>197</v>
      </c>
      <c r="C15" s="207"/>
      <c r="D15" s="23">
        <v>0</v>
      </c>
      <c r="E15" s="23">
        <v>0</v>
      </c>
      <c r="F15" s="23">
        <v>0</v>
      </c>
      <c r="G15" s="24">
        <v>0</v>
      </c>
      <c r="H15" s="23">
        <v>0</v>
      </c>
      <c r="I15" s="23">
        <v>0</v>
      </c>
      <c r="J15" s="24">
        <v>0</v>
      </c>
      <c r="K15" s="22"/>
    </row>
    <row r="16" spans="1:12" ht="14.1" customHeight="1" x14ac:dyDescent="0.4">
      <c r="B16" s="207" t="s">
        <v>198</v>
      </c>
      <c r="C16" s="207"/>
      <c r="D16" s="23">
        <v>0</v>
      </c>
      <c r="E16" s="23">
        <v>0</v>
      </c>
      <c r="F16" s="23">
        <v>0</v>
      </c>
      <c r="G16" s="24">
        <v>0</v>
      </c>
      <c r="H16" s="23">
        <v>0</v>
      </c>
      <c r="I16" s="23">
        <v>0</v>
      </c>
      <c r="J16" s="24">
        <v>0</v>
      </c>
      <c r="K16" s="22"/>
    </row>
    <row r="17" spans="2:12" ht="14.1" customHeight="1" x14ac:dyDescent="0.4">
      <c r="B17" s="207" t="s">
        <v>199</v>
      </c>
      <c r="C17" s="207"/>
      <c r="D17" s="23">
        <v>237756000</v>
      </c>
      <c r="E17" s="23">
        <v>166866900</v>
      </c>
      <c r="F17" s="23">
        <v>227196000</v>
      </c>
      <c r="G17" s="24">
        <v>177426900</v>
      </c>
      <c r="H17" s="23">
        <v>0</v>
      </c>
      <c r="I17" s="23">
        <v>0</v>
      </c>
      <c r="J17" s="24">
        <v>177426900</v>
      </c>
      <c r="K17" s="22"/>
    </row>
    <row r="18" spans="2:12" ht="14.1" customHeight="1" x14ac:dyDescent="0.4">
      <c r="B18" s="207" t="s">
        <v>200</v>
      </c>
      <c r="C18" s="207"/>
      <c r="D18" s="24">
        <v>296145039961</v>
      </c>
      <c r="E18" s="24">
        <v>5276565703</v>
      </c>
      <c r="F18" s="24">
        <v>926714015</v>
      </c>
      <c r="G18" s="24">
        <v>300101252112</v>
      </c>
      <c r="H18" s="24">
        <v>188482421025</v>
      </c>
      <c r="I18" s="24">
        <v>5955263792</v>
      </c>
      <c r="J18" s="24">
        <v>111618831087</v>
      </c>
      <c r="K18" s="22"/>
    </row>
    <row r="19" spans="2:12" ht="14.1" customHeight="1" x14ac:dyDescent="0.4">
      <c r="B19" s="212" t="s">
        <v>201</v>
      </c>
      <c r="C19" s="212"/>
      <c r="D19" s="23">
        <v>8391528904</v>
      </c>
      <c r="E19" s="23">
        <v>3272194609</v>
      </c>
      <c r="F19" s="23">
        <v>499178450</v>
      </c>
      <c r="G19" s="24">
        <v>11164545063</v>
      </c>
      <c r="H19" s="23">
        <v>0</v>
      </c>
      <c r="I19" s="23">
        <v>0</v>
      </c>
      <c r="J19" s="24">
        <v>11164545063</v>
      </c>
      <c r="K19" s="22"/>
    </row>
    <row r="20" spans="2:12" ht="14.1" customHeight="1" x14ac:dyDescent="0.4">
      <c r="B20" s="207" t="s">
        <v>193</v>
      </c>
      <c r="C20" s="207"/>
      <c r="D20" s="23">
        <v>1199415732</v>
      </c>
      <c r="E20" s="23">
        <v>46334978</v>
      </c>
      <c r="F20" s="23">
        <v>11580000</v>
      </c>
      <c r="G20" s="24">
        <v>1234170710</v>
      </c>
      <c r="H20" s="23">
        <v>584229970</v>
      </c>
      <c r="I20" s="23">
        <v>45581772</v>
      </c>
      <c r="J20" s="24">
        <v>649940740</v>
      </c>
      <c r="K20" s="22"/>
    </row>
    <row r="21" spans="2:12" ht="14.1" customHeight="1" x14ac:dyDescent="0.4">
      <c r="B21" s="212" t="s">
        <v>194</v>
      </c>
      <c r="C21" s="212"/>
      <c r="D21" s="23">
        <v>283243019218</v>
      </c>
      <c r="E21" s="23">
        <v>776599423</v>
      </c>
      <c r="F21" s="23">
        <v>0</v>
      </c>
      <c r="G21" s="24">
        <v>284019618641</v>
      </c>
      <c r="H21" s="23">
        <v>187898191055</v>
      </c>
      <c r="I21" s="23">
        <v>5909682020</v>
      </c>
      <c r="J21" s="24">
        <v>96121427586</v>
      </c>
      <c r="K21" s="22"/>
    </row>
    <row r="22" spans="2:12" ht="14.1" customHeight="1" x14ac:dyDescent="0.4">
      <c r="B22" s="212" t="s">
        <v>198</v>
      </c>
      <c r="C22" s="212"/>
      <c r="D22" s="23">
        <v>0</v>
      </c>
      <c r="E22" s="23">
        <v>0</v>
      </c>
      <c r="F22" s="23">
        <v>0</v>
      </c>
      <c r="G22" s="24">
        <v>0</v>
      </c>
      <c r="H22" s="23">
        <v>0</v>
      </c>
      <c r="I22" s="23">
        <v>0</v>
      </c>
      <c r="J22" s="24">
        <v>0</v>
      </c>
      <c r="K22" s="22"/>
    </row>
    <row r="23" spans="2:12" ht="14.1" customHeight="1" x14ac:dyDescent="0.4">
      <c r="B23" s="207" t="s">
        <v>199</v>
      </c>
      <c r="C23" s="207"/>
      <c r="D23" s="23">
        <v>3311076107</v>
      </c>
      <c r="E23" s="23">
        <v>1181436693</v>
      </c>
      <c r="F23" s="23">
        <v>809595102</v>
      </c>
      <c r="G23" s="24">
        <v>3682917698</v>
      </c>
      <c r="H23" s="23">
        <v>0</v>
      </c>
      <c r="I23" s="23">
        <v>0</v>
      </c>
      <c r="J23" s="24">
        <v>3682917698</v>
      </c>
      <c r="K23" s="22"/>
    </row>
    <row r="24" spans="2:12" ht="14.1" customHeight="1" x14ac:dyDescent="0.4">
      <c r="B24" s="212" t="s">
        <v>202</v>
      </c>
      <c r="C24" s="212"/>
      <c r="D24" s="23">
        <v>3416421516</v>
      </c>
      <c r="E24" s="23">
        <v>786791938</v>
      </c>
      <c r="F24" s="23">
        <v>1203120</v>
      </c>
      <c r="G24" s="24">
        <v>4202010334</v>
      </c>
      <c r="H24" s="23">
        <v>1121053907</v>
      </c>
      <c r="I24" s="23">
        <v>223462627</v>
      </c>
      <c r="J24" s="24">
        <v>3080956427</v>
      </c>
      <c r="K24" s="22"/>
    </row>
    <row r="25" spans="2:12" ht="14.1" customHeight="1" x14ac:dyDescent="0.4">
      <c r="B25" s="213" t="s">
        <v>106</v>
      </c>
      <c r="C25" s="214"/>
      <c r="D25" s="24">
        <v>361022541065</v>
      </c>
      <c r="E25" s="24">
        <v>7553074288</v>
      </c>
      <c r="F25" s="24">
        <v>1374857757</v>
      </c>
      <c r="G25" s="24">
        <v>366807118059</v>
      </c>
      <c r="H25" s="24">
        <v>216630355240</v>
      </c>
      <c r="I25" s="24">
        <v>7169213859</v>
      </c>
      <c r="J25" s="24">
        <v>150176762819</v>
      </c>
      <c r="K25" s="25"/>
    </row>
    <row r="26" spans="2:12" ht="8.65" customHeight="1" x14ac:dyDescent="0.4">
      <c r="B26" s="26"/>
      <c r="C26" s="27"/>
      <c r="D26" s="27"/>
      <c r="E26" s="27"/>
      <c r="F26" s="27"/>
      <c r="G26" s="27"/>
      <c r="H26" s="28"/>
      <c r="I26" s="28"/>
      <c r="J26" s="27"/>
      <c r="K26" s="27"/>
    </row>
    <row r="27" spans="2:12" ht="6.75" customHeight="1" x14ac:dyDescent="0.4">
      <c r="C27" s="29"/>
      <c r="D27" s="30"/>
      <c r="E27" s="30"/>
      <c r="F27" s="30"/>
      <c r="G27" s="30"/>
      <c r="H27" s="30"/>
      <c r="I27" s="30"/>
    </row>
    <row r="28" spans="2:12" ht="20.25" customHeight="1" x14ac:dyDescent="0.4">
      <c r="B28" s="16" t="s">
        <v>203</v>
      </c>
      <c r="C28" s="17"/>
      <c r="D28" s="30"/>
      <c r="E28" s="30"/>
      <c r="F28" s="30"/>
      <c r="G28" s="30"/>
      <c r="H28" s="30"/>
      <c r="I28" s="30"/>
      <c r="K28" s="19" t="s">
        <v>181</v>
      </c>
    </row>
    <row r="29" spans="2:12" ht="13.15" customHeight="1" x14ac:dyDescent="0.4">
      <c r="B29" s="211" t="s">
        <v>182</v>
      </c>
      <c r="C29" s="211"/>
      <c r="D29" s="211" t="s">
        <v>204</v>
      </c>
      <c r="E29" s="211" t="s">
        <v>205</v>
      </c>
      <c r="F29" s="211" t="s">
        <v>206</v>
      </c>
      <c r="G29" s="211" t="s">
        <v>207</v>
      </c>
      <c r="H29" s="211" t="s">
        <v>208</v>
      </c>
      <c r="I29" s="211" t="s">
        <v>209</v>
      </c>
      <c r="J29" s="211" t="s">
        <v>210</v>
      </c>
      <c r="K29" s="211" t="s">
        <v>106</v>
      </c>
    </row>
    <row r="30" spans="2:12" ht="13.15" customHeight="1" x14ac:dyDescent="0.4">
      <c r="B30" s="211"/>
      <c r="C30" s="211"/>
      <c r="D30" s="211"/>
      <c r="E30" s="211"/>
      <c r="F30" s="211"/>
      <c r="G30" s="211"/>
      <c r="H30" s="211"/>
      <c r="I30" s="211"/>
      <c r="J30" s="211"/>
      <c r="K30" s="211"/>
    </row>
    <row r="31" spans="2:12" ht="14.1" customHeight="1" x14ac:dyDescent="0.4">
      <c r="B31" s="215" t="s">
        <v>190</v>
      </c>
      <c r="C31" s="216"/>
      <c r="D31" s="31">
        <v>7579864686</v>
      </c>
      <c r="E31" s="31">
        <v>18575071624</v>
      </c>
      <c r="F31" s="31">
        <v>1869026514</v>
      </c>
      <c r="G31" s="31">
        <v>164873041</v>
      </c>
      <c r="H31" s="31">
        <v>236621788</v>
      </c>
      <c r="I31" s="31">
        <v>0</v>
      </c>
      <c r="J31" s="31">
        <v>7051517652</v>
      </c>
      <c r="K31" s="32">
        <v>35476975305</v>
      </c>
      <c r="L31" s="33"/>
    </row>
    <row r="32" spans="2:12" ht="14.1" customHeight="1" x14ac:dyDescent="0.4">
      <c r="B32" s="207" t="s">
        <v>201</v>
      </c>
      <c r="C32" s="207"/>
      <c r="D32" s="23">
        <v>6362391063</v>
      </c>
      <c r="E32" s="23">
        <v>6857832060</v>
      </c>
      <c r="F32" s="23">
        <v>519486295</v>
      </c>
      <c r="G32" s="23">
        <v>26692910</v>
      </c>
      <c r="H32" s="23">
        <v>137623803</v>
      </c>
      <c r="I32" s="23">
        <v>0</v>
      </c>
      <c r="J32" s="23">
        <v>2692286503</v>
      </c>
      <c r="K32" s="34">
        <v>16596312634</v>
      </c>
    </row>
    <row r="33" spans="2:12" ht="14.1" customHeight="1" x14ac:dyDescent="0.4">
      <c r="B33" s="207" t="s">
        <v>192</v>
      </c>
      <c r="C33" s="207"/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34">
        <v>0</v>
      </c>
    </row>
    <row r="34" spans="2:12" ht="14.1" customHeight="1" x14ac:dyDescent="0.4">
      <c r="B34" s="212" t="s">
        <v>193</v>
      </c>
      <c r="C34" s="212"/>
      <c r="D34" s="23">
        <v>1034979811</v>
      </c>
      <c r="E34" s="23">
        <v>11357905148</v>
      </c>
      <c r="F34" s="23">
        <v>1148915969</v>
      </c>
      <c r="G34" s="23">
        <v>130479713</v>
      </c>
      <c r="H34" s="23">
        <v>87376753</v>
      </c>
      <c r="I34" s="23">
        <v>0</v>
      </c>
      <c r="J34" s="23">
        <v>3905525235</v>
      </c>
      <c r="K34" s="34">
        <v>17665182629</v>
      </c>
    </row>
    <row r="35" spans="2:12" ht="14.1" customHeight="1" x14ac:dyDescent="0.4">
      <c r="B35" s="207" t="s">
        <v>194</v>
      </c>
      <c r="C35" s="207"/>
      <c r="D35" s="23">
        <v>15626912</v>
      </c>
      <c r="E35" s="23">
        <v>348774416</v>
      </c>
      <c r="F35" s="23">
        <v>200624250</v>
      </c>
      <c r="G35" s="23">
        <v>7700418</v>
      </c>
      <c r="H35" s="23">
        <v>11621232</v>
      </c>
      <c r="I35" s="23">
        <v>0</v>
      </c>
      <c r="J35" s="23">
        <v>453705914</v>
      </c>
      <c r="K35" s="34">
        <v>1038053142</v>
      </c>
    </row>
    <row r="36" spans="2:12" ht="14.1" customHeight="1" x14ac:dyDescent="0.4">
      <c r="B36" s="207" t="s">
        <v>195</v>
      </c>
      <c r="C36" s="207"/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34">
        <v>0</v>
      </c>
    </row>
    <row r="37" spans="2:12" ht="14.1" customHeight="1" x14ac:dyDescent="0.4">
      <c r="B37" s="212" t="s">
        <v>196</v>
      </c>
      <c r="C37" s="212"/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34">
        <v>0</v>
      </c>
    </row>
    <row r="38" spans="2:12" ht="14.1" customHeight="1" x14ac:dyDescent="0.4">
      <c r="B38" s="207" t="s">
        <v>197</v>
      </c>
      <c r="C38" s="207"/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34">
        <v>0</v>
      </c>
    </row>
    <row r="39" spans="2:12" ht="14.1" customHeight="1" x14ac:dyDescent="0.4">
      <c r="B39" s="207" t="s">
        <v>198</v>
      </c>
      <c r="C39" s="207"/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34">
        <v>0</v>
      </c>
    </row>
    <row r="40" spans="2:12" ht="14.1" customHeight="1" x14ac:dyDescent="0.4">
      <c r="B40" s="207" t="s">
        <v>199</v>
      </c>
      <c r="C40" s="207"/>
      <c r="D40" s="23">
        <v>166866900</v>
      </c>
      <c r="E40" s="23">
        <v>10560000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34">
        <v>177426900</v>
      </c>
    </row>
    <row r="41" spans="2:12" ht="14.1" customHeight="1" x14ac:dyDescent="0.4">
      <c r="B41" s="217" t="s">
        <v>200</v>
      </c>
      <c r="C41" s="218"/>
      <c r="D41" s="24">
        <v>111573902233</v>
      </c>
      <c r="E41" s="24">
        <v>0</v>
      </c>
      <c r="F41" s="24">
        <v>44928854</v>
      </c>
      <c r="G41" s="24">
        <v>0</v>
      </c>
      <c r="H41" s="24">
        <v>0</v>
      </c>
      <c r="I41" s="24">
        <v>0</v>
      </c>
      <c r="J41" s="24">
        <v>0</v>
      </c>
      <c r="K41" s="32">
        <v>111618831087</v>
      </c>
      <c r="L41" s="33"/>
    </row>
    <row r="42" spans="2:12" ht="14.1" customHeight="1" x14ac:dyDescent="0.4">
      <c r="B42" s="207" t="s">
        <v>201</v>
      </c>
      <c r="C42" s="207"/>
      <c r="D42" s="23">
        <v>11121760081</v>
      </c>
      <c r="E42" s="23">
        <v>0</v>
      </c>
      <c r="F42" s="23">
        <v>42784982</v>
      </c>
      <c r="G42" s="23">
        <v>0</v>
      </c>
      <c r="H42" s="23">
        <v>0</v>
      </c>
      <c r="I42" s="23">
        <v>0</v>
      </c>
      <c r="J42" s="23">
        <v>0</v>
      </c>
      <c r="K42" s="34">
        <v>11164545063</v>
      </c>
    </row>
    <row r="43" spans="2:12" ht="14.1" customHeight="1" x14ac:dyDescent="0.4">
      <c r="B43" s="207" t="s">
        <v>193</v>
      </c>
      <c r="C43" s="207"/>
      <c r="D43" s="23">
        <v>649940740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34">
        <v>649940740</v>
      </c>
    </row>
    <row r="44" spans="2:12" ht="14.1" customHeight="1" x14ac:dyDescent="0.4">
      <c r="B44" s="212" t="s">
        <v>194</v>
      </c>
      <c r="C44" s="212"/>
      <c r="D44" s="23">
        <v>96119283714</v>
      </c>
      <c r="E44" s="23">
        <v>0</v>
      </c>
      <c r="F44" s="23">
        <v>2143872</v>
      </c>
      <c r="G44" s="23">
        <v>0</v>
      </c>
      <c r="H44" s="23">
        <v>0</v>
      </c>
      <c r="I44" s="23">
        <v>0</v>
      </c>
      <c r="J44" s="23">
        <v>0</v>
      </c>
      <c r="K44" s="34">
        <v>96121427586</v>
      </c>
    </row>
    <row r="45" spans="2:12" ht="14.1" customHeight="1" x14ac:dyDescent="0.4">
      <c r="B45" s="207" t="s">
        <v>198</v>
      </c>
      <c r="C45" s="207"/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34">
        <v>0</v>
      </c>
    </row>
    <row r="46" spans="2:12" ht="14.1" customHeight="1" x14ac:dyDescent="0.4">
      <c r="B46" s="212" t="s">
        <v>199</v>
      </c>
      <c r="C46" s="212"/>
      <c r="D46" s="23">
        <v>3682917698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34">
        <v>3682917698</v>
      </c>
    </row>
    <row r="47" spans="2:12" ht="14.1" customHeight="1" x14ac:dyDescent="0.4">
      <c r="B47" s="217" t="s">
        <v>202</v>
      </c>
      <c r="C47" s="218"/>
      <c r="D47" s="23">
        <v>2409558032</v>
      </c>
      <c r="E47" s="23">
        <v>584088686</v>
      </c>
      <c r="F47" s="23">
        <v>4689213</v>
      </c>
      <c r="G47" s="23">
        <v>3</v>
      </c>
      <c r="H47" s="23">
        <v>855957</v>
      </c>
      <c r="I47" s="23">
        <v>0</v>
      </c>
      <c r="J47" s="23">
        <v>81764536</v>
      </c>
      <c r="K47" s="34">
        <v>3080956427</v>
      </c>
    </row>
    <row r="48" spans="2:12" ht="13.5" customHeight="1" x14ac:dyDescent="0.4">
      <c r="B48" s="219" t="s">
        <v>106</v>
      </c>
      <c r="C48" s="219"/>
      <c r="D48" s="31">
        <v>121563324951</v>
      </c>
      <c r="E48" s="31">
        <v>19159160310</v>
      </c>
      <c r="F48" s="31">
        <v>1918644581</v>
      </c>
      <c r="G48" s="31">
        <v>164873044</v>
      </c>
      <c r="H48" s="31">
        <v>237477745</v>
      </c>
      <c r="I48" s="31">
        <v>0</v>
      </c>
      <c r="J48" s="31">
        <v>7133282188</v>
      </c>
      <c r="K48" s="32">
        <v>150176762819</v>
      </c>
      <c r="L48" s="33"/>
    </row>
    <row r="49" ht="3" customHeight="1" x14ac:dyDescent="0.4"/>
    <row r="50" ht="5.0999999999999996" customHeight="1" x14ac:dyDescent="0.4"/>
  </sheetData>
  <mergeCells count="51">
    <mergeCell ref="B37:C37"/>
    <mergeCell ref="B38:C38"/>
    <mergeCell ref="B46:C46"/>
    <mergeCell ref="B47:C47"/>
    <mergeCell ref="B48:C48"/>
    <mergeCell ref="B40:C40"/>
    <mergeCell ref="B41:C41"/>
    <mergeCell ref="B42:C42"/>
    <mergeCell ref="B43:C43"/>
    <mergeCell ref="B44:C44"/>
    <mergeCell ref="B45:C45"/>
    <mergeCell ref="B39:C39"/>
    <mergeCell ref="I29:I30"/>
    <mergeCell ref="J29:J30"/>
    <mergeCell ref="K29:K30"/>
    <mergeCell ref="B31:C31"/>
    <mergeCell ref="B32:C32"/>
    <mergeCell ref="B33:C33"/>
    <mergeCell ref="B29:C30"/>
    <mergeCell ref="D29:D30"/>
    <mergeCell ref="E29:E30"/>
    <mergeCell ref="F29:F30"/>
    <mergeCell ref="G29:G30"/>
    <mergeCell ref="H29:H30"/>
    <mergeCell ref="B34:C34"/>
    <mergeCell ref="B35:C35"/>
    <mergeCell ref="B36:C36"/>
    <mergeCell ref="B25:C25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13:C13"/>
    <mergeCell ref="A1:D1"/>
    <mergeCell ref="A2:L2"/>
    <mergeCell ref="A3:E3"/>
    <mergeCell ref="A4:K4"/>
    <mergeCell ref="B5:K5"/>
    <mergeCell ref="B7:C7"/>
    <mergeCell ref="B8:C8"/>
    <mergeCell ref="B9:C9"/>
    <mergeCell ref="B10:C10"/>
    <mergeCell ref="B11:C11"/>
    <mergeCell ref="B12:C12"/>
  </mergeCells>
  <phoneticPr fontId="10"/>
  <printOptions horizontalCentered="1"/>
  <pageMargins left="0" right="0" top="0" bottom="0" header="0.31496062992125984" footer="0.31496062992125984"/>
  <pageSetup paperSize="9" scale="80" orientation="landscape" r:id="rId1"/>
  <headerFooter>
    <oddHeader>&amp;R&amp;F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0A37-090A-45F3-A6E6-0D92BC61F202}">
  <sheetPr>
    <pageSetUpPr fitToPage="1"/>
  </sheetPr>
  <dimension ref="A1:N30"/>
  <sheetViews>
    <sheetView view="pageBreakPreview" zoomScale="80" zoomScaleNormal="80" zoomScaleSheetLayoutView="80" workbookViewId="0">
      <selection sqref="A1:D1"/>
    </sheetView>
  </sheetViews>
  <sheetFormatPr defaultColWidth="9" defaultRowHeight="13.5" x14ac:dyDescent="0.4"/>
  <cols>
    <col min="1" max="1" width="8.5" style="14" customWidth="1"/>
    <col min="2" max="2" width="5.5" style="14" customWidth="1"/>
    <col min="3" max="3" width="29.375" style="14" customWidth="1"/>
    <col min="4" max="4" width="17.5" style="14" customWidth="1"/>
    <col min="5" max="5" width="16.125" style="14" bestFit="1" customWidth="1"/>
    <col min="6" max="9" width="15.75" style="14" customWidth="1"/>
    <col min="10" max="10" width="16.75" style="14" customWidth="1"/>
    <col min="11" max="11" width="15.75" style="14" customWidth="1"/>
    <col min="12" max="12" width="16.75" style="14" customWidth="1"/>
    <col min="13" max="13" width="16.625" style="14" customWidth="1"/>
    <col min="14" max="14" width="1.25" style="14" customWidth="1"/>
    <col min="15" max="16384" width="9" style="14"/>
  </cols>
  <sheetData>
    <row r="1" spans="1:14" ht="50.1" customHeight="1" x14ac:dyDescent="0.4"/>
    <row r="2" spans="1:14" ht="34.5" customHeight="1" x14ac:dyDescent="0.4">
      <c r="B2" s="35"/>
      <c r="C2" s="35" t="s">
        <v>211</v>
      </c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20.100000000000001" customHeight="1" x14ac:dyDescent="0.4">
      <c r="C3" s="36" t="s">
        <v>212</v>
      </c>
      <c r="J3" s="37"/>
      <c r="M3" s="37" t="s">
        <v>213</v>
      </c>
    </row>
    <row r="4" spans="1:14" ht="50.1" customHeight="1" x14ac:dyDescent="0.4">
      <c r="A4" s="30"/>
      <c r="B4" s="30"/>
      <c r="C4" s="38" t="s">
        <v>214</v>
      </c>
      <c r="D4" s="21" t="s">
        <v>215</v>
      </c>
      <c r="E4" s="21" t="s">
        <v>216</v>
      </c>
      <c r="F4" s="21" t="s">
        <v>217</v>
      </c>
      <c r="G4" s="21" t="s">
        <v>218</v>
      </c>
      <c r="H4" s="21" t="s">
        <v>219</v>
      </c>
      <c r="I4" s="21" t="s">
        <v>220</v>
      </c>
      <c r="J4" s="21" t="s">
        <v>221</v>
      </c>
      <c r="K4" s="21" t="s">
        <v>222</v>
      </c>
      <c r="L4" s="21" t="s">
        <v>223</v>
      </c>
      <c r="M4" s="21" t="s">
        <v>224</v>
      </c>
      <c r="N4" s="30"/>
    </row>
    <row r="5" spans="1:14" ht="40.15" customHeight="1" x14ac:dyDescent="0.4">
      <c r="A5" s="30"/>
      <c r="B5" s="30"/>
      <c r="C5" s="39" t="s">
        <v>225</v>
      </c>
      <c r="D5" s="40">
        <v>650000</v>
      </c>
      <c r="E5" s="40">
        <v>3044460000</v>
      </c>
      <c r="F5" s="40">
        <v>320200000</v>
      </c>
      <c r="G5" s="40">
        <f t="shared" ref="G5" si="0">E5-F5</f>
        <v>2724260000</v>
      </c>
      <c r="H5" s="40">
        <v>800000000</v>
      </c>
      <c r="I5" s="41">
        <f t="shared" ref="I5" si="1">D5/H5</f>
        <v>8.1249999999999996E-4</v>
      </c>
      <c r="J5" s="40">
        <f t="shared" ref="J5" si="2">G5*I5</f>
        <v>2213461.25</v>
      </c>
      <c r="K5" s="42">
        <v>0</v>
      </c>
      <c r="L5" s="40">
        <f t="shared" ref="L5" si="3">D5-K5</f>
        <v>650000</v>
      </c>
      <c r="M5" s="40">
        <v>650000</v>
      </c>
      <c r="N5" s="30"/>
    </row>
    <row r="6" spans="1:14" ht="40.15" customHeight="1" x14ac:dyDescent="0.4">
      <c r="A6" s="30"/>
      <c r="B6" s="30"/>
      <c r="C6" s="38" t="s">
        <v>226</v>
      </c>
      <c r="D6" s="40">
        <f>SUM(D5)</f>
        <v>650000</v>
      </c>
      <c r="E6" s="40">
        <f t="shared" ref="E6:M6" si="4">SUM(E5)</f>
        <v>3044460000</v>
      </c>
      <c r="F6" s="40">
        <f t="shared" si="4"/>
        <v>320200000</v>
      </c>
      <c r="G6" s="40">
        <f t="shared" si="4"/>
        <v>2724260000</v>
      </c>
      <c r="H6" s="40">
        <f t="shared" si="4"/>
        <v>800000000</v>
      </c>
      <c r="I6" s="43" t="s">
        <v>12</v>
      </c>
      <c r="J6" s="40">
        <f t="shared" si="4"/>
        <v>2213461.25</v>
      </c>
      <c r="K6" s="42">
        <f t="shared" si="4"/>
        <v>0</v>
      </c>
      <c r="L6" s="40">
        <f t="shared" si="4"/>
        <v>650000</v>
      </c>
      <c r="M6" s="40">
        <f t="shared" si="4"/>
        <v>650000</v>
      </c>
      <c r="N6" s="30"/>
    </row>
    <row r="7" spans="1:14" ht="11.1" customHeight="1" x14ac:dyDescent="0.4"/>
    <row r="8" spans="1:14" ht="20.100000000000001" customHeight="1" x14ac:dyDescent="0.4">
      <c r="C8" s="36" t="s">
        <v>227</v>
      </c>
      <c r="L8" s="37" t="s">
        <v>3</v>
      </c>
    </row>
    <row r="9" spans="1:14" ht="50.1" customHeight="1" x14ac:dyDescent="0.4">
      <c r="A9" s="30"/>
      <c r="B9" s="30"/>
      <c r="C9" s="38" t="s">
        <v>214</v>
      </c>
      <c r="D9" s="21" t="s">
        <v>228</v>
      </c>
      <c r="E9" s="21" t="s">
        <v>216</v>
      </c>
      <c r="F9" s="21" t="s">
        <v>217</v>
      </c>
      <c r="G9" s="21" t="s">
        <v>218</v>
      </c>
      <c r="H9" s="21" t="s">
        <v>219</v>
      </c>
      <c r="I9" s="21" t="s">
        <v>220</v>
      </c>
      <c r="J9" s="21" t="s">
        <v>221</v>
      </c>
      <c r="K9" s="21" t="s">
        <v>229</v>
      </c>
      <c r="L9" s="21" t="s">
        <v>224</v>
      </c>
      <c r="M9" s="30"/>
      <c r="N9" s="30"/>
    </row>
    <row r="10" spans="1:14" ht="40.15" customHeight="1" x14ac:dyDescent="0.4">
      <c r="A10" s="30"/>
      <c r="B10" s="30"/>
      <c r="C10" s="39" t="s">
        <v>230</v>
      </c>
      <c r="D10" s="44">
        <v>4793256000</v>
      </c>
      <c r="E10" s="44">
        <v>70232151726</v>
      </c>
      <c r="F10" s="44">
        <v>22116434234</v>
      </c>
      <c r="G10" s="44">
        <f t="shared" ref="G10" si="5">E10-F10</f>
        <v>48115717492</v>
      </c>
      <c r="H10" s="44">
        <v>47441456330</v>
      </c>
      <c r="I10" s="41">
        <f t="shared" ref="I10" si="6">D10/H10</f>
        <v>0.10103517831869223</v>
      </c>
      <c r="J10" s="40">
        <f t="shared" ref="J10" si="7">G10*I10</f>
        <v>4861380096.7360392</v>
      </c>
      <c r="K10" s="42">
        <v>0</v>
      </c>
      <c r="L10" s="44">
        <f t="shared" ref="L10" si="8">D10-K10</f>
        <v>4793256000</v>
      </c>
      <c r="M10" s="30"/>
      <c r="N10" s="30"/>
    </row>
    <row r="11" spans="1:14" ht="40.15" customHeight="1" x14ac:dyDescent="0.4">
      <c r="A11" s="30"/>
      <c r="B11" s="30"/>
      <c r="C11" s="38" t="s">
        <v>226</v>
      </c>
      <c r="D11" s="44">
        <f>SUM(D10)</f>
        <v>4793256000</v>
      </c>
      <c r="E11" s="44">
        <f t="shared" ref="E11:H11" si="9">SUM(E10)</f>
        <v>70232151726</v>
      </c>
      <c r="F11" s="44">
        <f t="shared" si="9"/>
        <v>22116434234</v>
      </c>
      <c r="G11" s="44">
        <f t="shared" si="9"/>
        <v>48115717492</v>
      </c>
      <c r="H11" s="44">
        <f t="shared" si="9"/>
        <v>47441456330</v>
      </c>
      <c r="I11" s="45" t="s">
        <v>12</v>
      </c>
      <c r="J11" s="44">
        <f>SUM(J10)</f>
        <v>4861380096.7360392</v>
      </c>
      <c r="K11" s="44">
        <f>SUM(K10)</f>
        <v>0</v>
      </c>
      <c r="L11" s="44">
        <f>SUM(L10)</f>
        <v>4793256000</v>
      </c>
      <c r="M11" s="30"/>
      <c r="N11" s="30"/>
    </row>
    <row r="12" spans="1:14" ht="12" customHeight="1" x14ac:dyDescent="0.4">
      <c r="A12" s="30"/>
      <c r="B12" s="30"/>
      <c r="C12" s="27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20.100000000000001" customHeight="1" x14ac:dyDescent="0.4">
      <c r="C13" s="36" t="s">
        <v>231</v>
      </c>
      <c r="L13" s="37"/>
      <c r="M13" s="37" t="s">
        <v>213</v>
      </c>
    </row>
    <row r="14" spans="1:14" ht="50.1" customHeight="1" x14ac:dyDescent="0.4">
      <c r="A14" s="30"/>
      <c r="B14" s="30"/>
      <c r="C14" s="38" t="s">
        <v>214</v>
      </c>
      <c r="D14" s="21" t="s">
        <v>215</v>
      </c>
      <c r="E14" s="21" t="s">
        <v>216</v>
      </c>
      <c r="F14" s="21" t="s">
        <v>217</v>
      </c>
      <c r="G14" s="21" t="s">
        <v>218</v>
      </c>
      <c r="H14" s="21" t="s">
        <v>219</v>
      </c>
      <c r="I14" s="21" t="s">
        <v>220</v>
      </c>
      <c r="J14" s="21" t="s">
        <v>221</v>
      </c>
      <c r="K14" s="21" t="s">
        <v>222</v>
      </c>
      <c r="L14" s="21" t="s">
        <v>223</v>
      </c>
      <c r="M14" s="21" t="s">
        <v>224</v>
      </c>
      <c r="N14" s="30"/>
    </row>
    <row r="15" spans="1:14" ht="40.15" customHeight="1" x14ac:dyDescent="0.4">
      <c r="A15" s="30"/>
      <c r="B15" s="30"/>
      <c r="C15" s="39" t="s">
        <v>232</v>
      </c>
      <c r="D15" s="40">
        <v>4480000</v>
      </c>
      <c r="E15" s="40">
        <v>266427223110</v>
      </c>
      <c r="F15" s="40">
        <v>258982211964</v>
      </c>
      <c r="G15" s="40">
        <f t="shared" ref="G15:G26" si="10">E15-F15</f>
        <v>7445011146</v>
      </c>
      <c r="H15" s="40">
        <v>4067800000</v>
      </c>
      <c r="I15" s="41">
        <f t="shared" ref="I15:I26" si="11">D15/H15</f>
        <v>1.1013324155563203E-3</v>
      </c>
      <c r="J15" s="40">
        <f t="shared" ref="J15:J26" si="12">G15*I15</f>
        <v>8199432.1092679081</v>
      </c>
      <c r="K15" s="42">
        <v>0</v>
      </c>
      <c r="L15" s="40">
        <f>D15-K15</f>
        <v>4480000</v>
      </c>
      <c r="M15" s="40">
        <v>4480000</v>
      </c>
      <c r="N15" s="30"/>
    </row>
    <row r="16" spans="1:14" ht="40.15" customHeight="1" x14ac:dyDescent="0.4">
      <c r="A16" s="30"/>
      <c r="B16" s="30"/>
      <c r="C16" s="39" t="s">
        <v>233</v>
      </c>
      <c r="D16" s="40">
        <v>19181000</v>
      </c>
      <c r="E16" s="40">
        <v>1645573528561</v>
      </c>
      <c r="F16" s="40">
        <v>1561802707919</v>
      </c>
      <c r="G16" s="40">
        <f t="shared" si="10"/>
        <v>83770820642</v>
      </c>
      <c r="H16" s="40">
        <v>55847996912</v>
      </c>
      <c r="I16" s="41">
        <f t="shared" si="11"/>
        <v>3.4345009777563928E-4</v>
      </c>
      <c r="J16" s="40">
        <f t="shared" si="12"/>
        <v>28771096.540240441</v>
      </c>
      <c r="K16" s="42">
        <v>0</v>
      </c>
      <c r="L16" s="40">
        <f t="shared" ref="L16:L26" si="13">D16-K16</f>
        <v>19181000</v>
      </c>
      <c r="M16" s="40">
        <v>19181000</v>
      </c>
      <c r="N16" s="30"/>
    </row>
    <row r="17" spans="1:14" ht="40.15" customHeight="1" x14ac:dyDescent="0.4">
      <c r="A17" s="30"/>
      <c r="B17" s="30"/>
      <c r="C17" s="39" t="s">
        <v>234</v>
      </c>
      <c r="D17" s="40">
        <v>1446000</v>
      </c>
      <c r="E17" s="40">
        <v>1057379824</v>
      </c>
      <c r="F17" s="40">
        <v>381744992</v>
      </c>
      <c r="G17" s="40">
        <f t="shared" si="10"/>
        <v>675634832</v>
      </c>
      <c r="H17" s="40">
        <v>574074000</v>
      </c>
      <c r="I17" s="41">
        <f t="shared" si="11"/>
        <v>2.5188390346889077E-3</v>
      </c>
      <c r="J17" s="40">
        <f t="shared" si="12"/>
        <v>1701815.3880370823</v>
      </c>
      <c r="K17" s="42">
        <v>0</v>
      </c>
      <c r="L17" s="40">
        <f t="shared" si="13"/>
        <v>1446000</v>
      </c>
      <c r="M17" s="40">
        <v>1446000</v>
      </c>
      <c r="N17" s="30"/>
    </row>
    <row r="18" spans="1:14" ht="40.15" customHeight="1" x14ac:dyDescent="0.4">
      <c r="A18" s="30"/>
      <c r="B18" s="30"/>
      <c r="C18" s="39" t="s">
        <v>235</v>
      </c>
      <c r="D18" s="40">
        <v>3500000</v>
      </c>
      <c r="E18" s="40">
        <v>2312357613</v>
      </c>
      <c r="F18" s="40">
        <v>80905026</v>
      </c>
      <c r="G18" s="40">
        <f t="shared" si="10"/>
        <v>2231452587</v>
      </c>
      <c r="H18" s="40">
        <v>2135050000</v>
      </c>
      <c r="I18" s="41">
        <f t="shared" si="11"/>
        <v>1.6393058710568839E-3</v>
      </c>
      <c r="J18" s="40">
        <f t="shared" si="12"/>
        <v>3658033.3268541722</v>
      </c>
      <c r="K18" s="42">
        <v>0</v>
      </c>
      <c r="L18" s="40">
        <f t="shared" si="13"/>
        <v>3500000</v>
      </c>
      <c r="M18" s="40">
        <v>3500000</v>
      </c>
      <c r="N18" s="30"/>
    </row>
    <row r="19" spans="1:14" ht="40.15" customHeight="1" x14ac:dyDescent="0.4">
      <c r="A19" s="30"/>
      <c r="B19" s="30"/>
      <c r="C19" s="39" t="s">
        <v>236</v>
      </c>
      <c r="D19" s="40">
        <v>3039000</v>
      </c>
      <c r="E19" s="40">
        <v>668641954</v>
      </c>
      <c r="F19" s="40">
        <v>566516</v>
      </c>
      <c r="G19" s="40">
        <f t="shared" si="10"/>
        <v>668075438</v>
      </c>
      <c r="H19" s="40">
        <v>627120000</v>
      </c>
      <c r="I19" s="41">
        <f t="shared" si="11"/>
        <v>4.8459624952162262E-3</v>
      </c>
      <c r="J19" s="40">
        <f t="shared" si="12"/>
        <v>3237468.5165231531</v>
      </c>
      <c r="K19" s="42">
        <v>0</v>
      </c>
      <c r="L19" s="40">
        <f t="shared" si="13"/>
        <v>3039000</v>
      </c>
      <c r="M19" s="40">
        <v>3039000</v>
      </c>
      <c r="N19" s="30"/>
    </row>
    <row r="20" spans="1:14" ht="40.15" customHeight="1" x14ac:dyDescent="0.4">
      <c r="A20" s="30"/>
      <c r="B20" s="30"/>
      <c r="C20" s="39" t="s">
        <v>237</v>
      </c>
      <c r="D20" s="40">
        <v>1907000</v>
      </c>
      <c r="E20" s="40">
        <v>527266882</v>
      </c>
      <c r="F20" s="40">
        <v>1047540</v>
      </c>
      <c r="G20" s="40">
        <f t="shared" si="10"/>
        <v>526219342</v>
      </c>
      <c r="H20" s="40">
        <v>524293923</v>
      </c>
      <c r="I20" s="41">
        <f t="shared" si="11"/>
        <v>3.6372727516813122E-3</v>
      </c>
      <c r="J20" s="40">
        <f t="shared" si="12"/>
        <v>1914003.2740642696</v>
      </c>
      <c r="K20" s="42">
        <v>0</v>
      </c>
      <c r="L20" s="40">
        <f t="shared" si="13"/>
        <v>1907000</v>
      </c>
      <c r="M20" s="40">
        <v>1907000</v>
      </c>
      <c r="N20" s="30"/>
    </row>
    <row r="21" spans="1:14" ht="40.15" customHeight="1" x14ac:dyDescent="0.4">
      <c r="A21" s="30"/>
      <c r="B21" s="30"/>
      <c r="C21" s="39" t="s">
        <v>238</v>
      </c>
      <c r="D21" s="40">
        <v>2300000</v>
      </c>
      <c r="E21" s="40">
        <v>1506366277</v>
      </c>
      <c r="F21" s="40">
        <v>372776354</v>
      </c>
      <c r="G21" s="40">
        <f t="shared" si="10"/>
        <v>1133589923</v>
      </c>
      <c r="H21" s="40">
        <v>416300000</v>
      </c>
      <c r="I21" s="41">
        <f t="shared" si="11"/>
        <v>5.5248618784530384E-3</v>
      </c>
      <c r="J21" s="40">
        <f t="shared" si="12"/>
        <v>6262927.7513812156</v>
      </c>
      <c r="K21" s="42">
        <v>0</v>
      </c>
      <c r="L21" s="40">
        <f t="shared" si="13"/>
        <v>2300000</v>
      </c>
      <c r="M21" s="40">
        <v>2300000</v>
      </c>
      <c r="N21" s="30"/>
    </row>
    <row r="22" spans="1:14" ht="40.15" customHeight="1" x14ac:dyDescent="0.4">
      <c r="A22" s="30"/>
      <c r="B22" s="30"/>
      <c r="C22" s="39" t="s">
        <v>239</v>
      </c>
      <c r="D22" s="40">
        <v>935000</v>
      </c>
      <c r="E22" s="40">
        <v>282409277</v>
      </c>
      <c r="F22" s="40">
        <v>1499285</v>
      </c>
      <c r="G22" s="40">
        <f t="shared" si="10"/>
        <v>280909992</v>
      </c>
      <c r="H22" s="40">
        <v>268414965</v>
      </c>
      <c r="I22" s="41">
        <f t="shared" si="11"/>
        <v>3.4834123350760268E-3</v>
      </c>
      <c r="J22" s="40">
        <f t="shared" si="12"/>
        <v>978525.331178908</v>
      </c>
      <c r="K22" s="42">
        <v>0</v>
      </c>
      <c r="L22" s="40">
        <f t="shared" si="13"/>
        <v>935000</v>
      </c>
      <c r="M22" s="40">
        <v>935000</v>
      </c>
      <c r="N22" s="30"/>
    </row>
    <row r="23" spans="1:14" ht="40.15" customHeight="1" x14ac:dyDescent="0.4">
      <c r="A23" s="30"/>
      <c r="B23" s="30"/>
      <c r="C23" s="39" t="s">
        <v>240</v>
      </c>
      <c r="D23" s="40">
        <v>4019000</v>
      </c>
      <c r="E23" s="40">
        <v>2628299497</v>
      </c>
      <c r="F23" s="40">
        <v>344392767</v>
      </c>
      <c r="G23" s="40">
        <f t="shared" si="10"/>
        <v>2283906730</v>
      </c>
      <c r="H23" s="40">
        <v>23000000</v>
      </c>
      <c r="I23" s="41">
        <f t="shared" si="11"/>
        <v>0.17473913043478262</v>
      </c>
      <c r="J23" s="40">
        <f t="shared" si="12"/>
        <v>399087875.99434787</v>
      </c>
      <c r="K23" s="42">
        <v>0</v>
      </c>
      <c r="L23" s="40">
        <f t="shared" si="13"/>
        <v>4019000</v>
      </c>
      <c r="M23" s="40">
        <v>4019000</v>
      </c>
      <c r="N23" s="30"/>
    </row>
    <row r="24" spans="1:14" ht="40.15" customHeight="1" x14ac:dyDescent="0.4">
      <c r="A24" s="30"/>
      <c r="B24" s="30"/>
      <c r="C24" s="39" t="s">
        <v>241</v>
      </c>
      <c r="D24" s="40">
        <v>130000</v>
      </c>
      <c r="E24" s="40">
        <v>884677742</v>
      </c>
      <c r="F24" s="40">
        <v>80681660</v>
      </c>
      <c r="G24" s="40">
        <f t="shared" si="10"/>
        <v>803996082</v>
      </c>
      <c r="H24" s="40">
        <v>174842446</v>
      </c>
      <c r="I24" s="41">
        <f t="shared" si="11"/>
        <v>7.4352654617975322E-4</v>
      </c>
      <c r="J24" s="40">
        <f t="shared" si="12"/>
        <v>597792.42999151361</v>
      </c>
      <c r="K24" s="42">
        <v>0</v>
      </c>
      <c r="L24" s="40">
        <f t="shared" si="13"/>
        <v>130000</v>
      </c>
      <c r="M24" s="40">
        <v>130000</v>
      </c>
      <c r="N24" s="30"/>
    </row>
    <row r="25" spans="1:14" ht="40.15" customHeight="1" x14ac:dyDescent="0.4">
      <c r="A25" s="30"/>
      <c r="B25" s="30"/>
      <c r="C25" s="39" t="s">
        <v>242</v>
      </c>
      <c r="D25" s="40">
        <v>5200000</v>
      </c>
      <c r="E25" s="40">
        <v>24834865000000</v>
      </c>
      <c r="F25" s="40">
        <v>24466761000000</v>
      </c>
      <c r="G25" s="40">
        <f t="shared" si="10"/>
        <v>368104000000</v>
      </c>
      <c r="H25" s="40">
        <v>16602000000</v>
      </c>
      <c r="I25" s="41">
        <f t="shared" si="11"/>
        <v>3.1321527526804001E-4</v>
      </c>
      <c r="J25" s="40">
        <f t="shared" si="12"/>
        <v>115295795.6872666</v>
      </c>
      <c r="K25" s="42">
        <v>0</v>
      </c>
      <c r="L25" s="40">
        <f t="shared" si="13"/>
        <v>5200000</v>
      </c>
      <c r="M25" s="40">
        <v>5200000</v>
      </c>
      <c r="N25" s="30"/>
    </row>
    <row r="26" spans="1:14" ht="40.15" customHeight="1" x14ac:dyDescent="0.4">
      <c r="A26" s="30"/>
      <c r="B26" s="30"/>
      <c r="C26" s="39" t="s">
        <v>243</v>
      </c>
      <c r="D26" s="40">
        <v>100000</v>
      </c>
      <c r="E26" s="40">
        <v>200944000</v>
      </c>
      <c r="F26" s="40">
        <v>41092000</v>
      </c>
      <c r="G26" s="40">
        <f t="shared" si="10"/>
        <v>159852000</v>
      </c>
      <c r="H26" s="40">
        <v>60000000</v>
      </c>
      <c r="I26" s="41">
        <f t="shared" si="11"/>
        <v>1.6666666666666668E-3</v>
      </c>
      <c r="J26" s="40">
        <f t="shared" si="12"/>
        <v>266420</v>
      </c>
      <c r="K26" s="42">
        <v>0</v>
      </c>
      <c r="L26" s="40">
        <f t="shared" si="13"/>
        <v>100000</v>
      </c>
      <c r="M26" s="40">
        <v>100000</v>
      </c>
      <c r="N26" s="30"/>
    </row>
    <row r="27" spans="1:14" ht="40.15" customHeight="1" x14ac:dyDescent="0.4">
      <c r="A27" s="30"/>
      <c r="B27" s="30"/>
      <c r="C27" s="38" t="s">
        <v>226</v>
      </c>
      <c r="D27" s="40">
        <f>SUM(D15:D26)</f>
        <v>46237000</v>
      </c>
      <c r="E27" s="40">
        <f t="shared" ref="E27:H27" si="14">SUM(E15:E26)</f>
        <v>26756934094737</v>
      </c>
      <c r="F27" s="40">
        <f t="shared" si="14"/>
        <v>26288850626023</v>
      </c>
      <c r="G27" s="40">
        <f t="shared" si="14"/>
        <v>468083468714</v>
      </c>
      <c r="H27" s="40">
        <f t="shared" si="14"/>
        <v>81320892246</v>
      </c>
      <c r="I27" s="43" t="s">
        <v>12</v>
      </c>
      <c r="J27" s="40">
        <f>SUM(J15:J26)</f>
        <v>569971186.34915316</v>
      </c>
      <c r="K27" s="42">
        <f t="shared" ref="K27:M27" si="15">SUM(K15:K26)</f>
        <v>0</v>
      </c>
      <c r="L27" s="40">
        <f t="shared" si="15"/>
        <v>46237000</v>
      </c>
      <c r="M27" s="40">
        <f t="shared" si="15"/>
        <v>46237000</v>
      </c>
      <c r="N27" s="30"/>
    </row>
    <row r="28" spans="1:14" ht="7.5" customHeight="1" x14ac:dyDescent="0.4"/>
    <row r="29" spans="1:14" ht="6.75" customHeight="1" x14ac:dyDescent="0.4"/>
    <row r="30" spans="1:14" x14ac:dyDescent="0.4">
      <c r="L30" s="46">
        <f>D10+L27</f>
        <v>4839493000</v>
      </c>
    </row>
  </sheetData>
  <phoneticPr fontId="10"/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2C3B-F2DF-4827-9E89-4646612418A3}">
  <dimension ref="C1:J28"/>
  <sheetViews>
    <sheetView view="pageBreakPreview" zoomScaleNormal="100" zoomScaleSheetLayoutView="100" workbookViewId="0">
      <selection sqref="A1:D1"/>
    </sheetView>
  </sheetViews>
  <sheetFormatPr defaultColWidth="9" defaultRowHeight="18.75" x14ac:dyDescent="0.4"/>
  <cols>
    <col min="1" max="1" width="1.25" style="14" customWidth="1"/>
    <col min="2" max="2" width="5.625" style="14" customWidth="1"/>
    <col min="3" max="3" width="40.5" style="14" bestFit="1" customWidth="1"/>
    <col min="4" max="9" width="15.625" style="47" customWidth="1"/>
    <col min="10" max="10" width="10.125" style="14" bestFit="1" customWidth="1"/>
    <col min="11" max="16384" width="9" style="14"/>
  </cols>
  <sheetData>
    <row r="1" spans="3:10" ht="60" customHeight="1" x14ac:dyDescent="0.4"/>
    <row r="2" spans="3:10" ht="18.75" customHeight="1" x14ac:dyDescent="0.4">
      <c r="C2" s="48" t="s">
        <v>244</v>
      </c>
      <c r="D2" s="49"/>
      <c r="E2" s="49"/>
      <c r="F2" s="49"/>
      <c r="G2" s="49"/>
      <c r="H2" s="49"/>
      <c r="I2" s="50" t="s">
        <v>181</v>
      </c>
    </row>
    <row r="3" spans="3:10" s="30" customFormat="1" ht="17.649999999999999" customHeight="1" x14ac:dyDescent="0.4">
      <c r="C3" s="222" t="s">
        <v>245</v>
      </c>
      <c r="D3" s="223" t="s">
        <v>246</v>
      </c>
      <c r="E3" s="223" t="s">
        <v>247</v>
      </c>
      <c r="F3" s="223" t="s">
        <v>248</v>
      </c>
      <c r="G3" s="223" t="s">
        <v>249</v>
      </c>
      <c r="H3" s="224" t="s">
        <v>250</v>
      </c>
      <c r="I3" s="220" t="s">
        <v>251</v>
      </c>
    </row>
    <row r="4" spans="3:10" s="27" customFormat="1" ht="17.649999999999999" customHeight="1" x14ac:dyDescent="0.4">
      <c r="C4" s="222"/>
      <c r="D4" s="223"/>
      <c r="E4" s="223"/>
      <c r="F4" s="223"/>
      <c r="G4" s="223"/>
      <c r="H4" s="223"/>
      <c r="I4" s="221"/>
    </row>
    <row r="5" spans="3:10" s="30" customFormat="1" ht="35.1" customHeight="1" x14ac:dyDescent="0.4">
      <c r="C5" s="51" t="s">
        <v>252</v>
      </c>
      <c r="D5" s="52">
        <v>3546222834</v>
      </c>
      <c r="E5" s="52">
        <v>0</v>
      </c>
      <c r="F5" s="52">
        <v>0</v>
      </c>
      <c r="G5" s="52">
        <v>0</v>
      </c>
      <c r="H5" s="52">
        <f>SUM(D5:G5)</f>
        <v>3546222834</v>
      </c>
      <c r="I5" s="53">
        <v>3546222834</v>
      </c>
    </row>
    <row r="6" spans="3:10" s="30" customFormat="1" ht="35.1" customHeight="1" x14ac:dyDescent="0.4">
      <c r="C6" s="51" t="s">
        <v>253</v>
      </c>
      <c r="D6" s="54">
        <v>1831920055</v>
      </c>
      <c r="E6" s="52">
        <v>0</v>
      </c>
      <c r="F6" s="52">
        <v>0</v>
      </c>
      <c r="G6" s="52">
        <v>0</v>
      </c>
      <c r="H6" s="52">
        <f>SUM(D6:G6)</f>
        <v>1831920055</v>
      </c>
      <c r="I6" s="54">
        <v>1831920055</v>
      </c>
    </row>
    <row r="7" spans="3:10" s="30" customFormat="1" ht="35.1" customHeight="1" x14ac:dyDescent="0.4">
      <c r="C7" s="51" t="s">
        <v>254</v>
      </c>
      <c r="D7" s="52">
        <v>58996781</v>
      </c>
      <c r="E7" s="52">
        <v>0</v>
      </c>
      <c r="F7" s="52">
        <v>0</v>
      </c>
      <c r="G7" s="52">
        <v>0</v>
      </c>
      <c r="H7" s="52">
        <f t="shared" ref="H7:H21" si="0">SUM(D7:G7)</f>
        <v>58996781</v>
      </c>
      <c r="I7" s="53">
        <v>52051971</v>
      </c>
    </row>
    <row r="8" spans="3:10" s="30" customFormat="1" ht="35.1" customHeight="1" x14ac:dyDescent="0.4">
      <c r="C8" s="51" t="s">
        <v>255</v>
      </c>
      <c r="D8" s="52">
        <v>203978927</v>
      </c>
      <c r="E8" s="52">
        <v>0</v>
      </c>
      <c r="F8" s="52">
        <v>136021073</v>
      </c>
      <c r="G8" s="52">
        <v>0</v>
      </c>
      <c r="H8" s="52">
        <f t="shared" si="0"/>
        <v>340000000</v>
      </c>
      <c r="I8" s="53">
        <v>340000000</v>
      </c>
      <c r="J8" s="55"/>
    </row>
    <row r="9" spans="3:10" s="30" customFormat="1" ht="35.1" customHeight="1" x14ac:dyDescent="0.4">
      <c r="C9" s="56" t="s">
        <v>256</v>
      </c>
      <c r="D9" s="52">
        <v>11914139</v>
      </c>
      <c r="E9" s="52">
        <v>0</v>
      </c>
      <c r="F9" s="52">
        <v>0</v>
      </c>
      <c r="G9" s="52">
        <v>1085861</v>
      </c>
      <c r="H9" s="52">
        <f t="shared" si="0"/>
        <v>13000000</v>
      </c>
      <c r="I9" s="53">
        <v>13000000</v>
      </c>
    </row>
    <row r="10" spans="3:10" s="30" customFormat="1" ht="35.1" customHeight="1" x14ac:dyDescent="0.4">
      <c r="C10" s="56" t="s">
        <v>257</v>
      </c>
      <c r="D10" s="52">
        <v>19757200</v>
      </c>
      <c r="E10" s="52">
        <v>0</v>
      </c>
      <c r="F10" s="52">
        <v>0</v>
      </c>
      <c r="G10" s="52">
        <v>10242800</v>
      </c>
      <c r="H10" s="52">
        <f t="shared" si="0"/>
        <v>30000000</v>
      </c>
      <c r="I10" s="53">
        <v>30000000</v>
      </c>
    </row>
    <row r="11" spans="3:10" s="30" customFormat="1" ht="35.1" customHeight="1" x14ac:dyDescent="0.4">
      <c r="C11" s="56" t="s">
        <v>258</v>
      </c>
      <c r="D11" s="52">
        <v>59869504</v>
      </c>
      <c r="E11" s="52">
        <v>0</v>
      </c>
      <c r="F11" s="52">
        <v>0</v>
      </c>
      <c r="G11" s="52">
        <v>0</v>
      </c>
      <c r="H11" s="52">
        <f t="shared" si="0"/>
        <v>59869504</v>
      </c>
      <c r="I11" s="53">
        <v>59849504</v>
      </c>
    </row>
    <row r="12" spans="3:10" s="30" customFormat="1" ht="35.1" customHeight="1" x14ac:dyDescent="0.4">
      <c r="C12" s="56" t="s">
        <v>259</v>
      </c>
      <c r="D12" s="52">
        <v>13120702</v>
      </c>
      <c r="E12" s="52">
        <v>0</v>
      </c>
      <c r="F12" s="52">
        <v>0</v>
      </c>
      <c r="G12" s="52">
        <v>0</v>
      </c>
      <c r="H12" s="52">
        <f t="shared" si="0"/>
        <v>13120702</v>
      </c>
      <c r="I12" s="53">
        <v>13120702</v>
      </c>
    </row>
    <row r="13" spans="3:10" s="30" customFormat="1" ht="35.1" customHeight="1" x14ac:dyDescent="0.4">
      <c r="C13" s="56" t="s">
        <v>260</v>
      </c>
      <c r="D13" s="52">
        <v>84210152</v>
      </c>
      <c r="E13" s="52">
        <v>0</v>
      </c>
      <c r="F13" s="52">
        <v>0</v>
      </c>
      <c r="G13" s="52">
        <v>0</v>
      </c>
      <c r="H13" s="52">
        <f t="shared" si="0"/>
        <v>84210152</v>
      </c>
      <c r="I13" s="53">
        <v>84210152</v>
      </c>
    </row>
    <row r="14" spans="3:10" s="30" customFormat="1" ht="35.1" customHeight="1" x14ac:dyDescent="0.4">
      <c r="C14" s="56" t="s">
        <v>261</v>
      </c>
      <c r="D14" s="52">
        <v>22923815</v>
      </c>
      <c r="E14" s="52">
        <v>0</v>
      </c>
      <c r="F14" s="52">
        <v>0</v>
      </c>
      <c r="G14" s="52">
        <v>0</v>
      </c>
      <c r="H14" s="52">
        <f t="shared" si="0"/>
        <v>22923815</v>
      </c>
      <c r="I14" s="53">
        <v>22351815</v>
      </c>
    </row>
    <row r="15" spans="3:10" s="30" customFormat="1" ht="35.1" customHeight="1" x14ac:dyDescent="0.4">
      <c r="C15" s="56" t="s">
        <v>262</v>
      </c>
      <c r="D15" s="52">
        <v>9808280</v>
      </c>
      <c r="E15" s="52">
        <v>0</v>
      </c>
      <c r="F15" s="52">
        <v>0</v>
      </c>
      <c r="G15" s="52">
        <v>0</v>
      </c>
      <c r="H15" s="52">
        <f t="shared" si="0"/>
        <v>9808280</v>
      </c>
      <c r="I15" s="53">
        <v>9808280</v>
      </c>
    </row>
    <row r="16" spans="3:10" s="30" customFormat="1" ht="35.1" customHeight="1" x14ac:dyDescent="0.4">
      <c r="C16" s="56" t="s">
        <v>263</v>
      </c>
      <c r="D16" s="52">
        <v>0</v>
      </c>
      <c r="E16" s="52">
        <v>0</v>
      </c>
      <c r="F16" s="52">
        <v>0</v>
      </c>
      <c r="G16" s="52">
        <v>0</v>
      </c>
      <c r="H16" s="52">
        <f t="shared" si="0"/>
        <v>0</v>
      </c>
      <c r="I16" s="53">
        <v>0</v>
      </c>
    </row>
    <row r="17" spans="3:9" s="30" customFormat="1" ht="35.1" customHeight="1" x14ac:dyDescent="0.4">
      <c r="C17" s="56" t="s">
        <v>264</v>
      </c>
      <c r="D17" s="52">
        <v>11883821</v>
      </c>
      <c r="E17" s="52">
        <v>0</v>
      </c>
      <c r="F17" s="52">
        <v>0</v>
      </c>
      <c r="G17" s="52">
        <v>0</v>
      </c>
      <c r="H17" s="52">
        <f t="shared" si="0"/>
        <v>11883821</v>
      </c>
      <c r="I17" s="53">
        <v>11763821</v>
      </c>
    </row>
    <row r="18" spans="3:9" s="30" customFormat="1" ht="35.1" customHeight="1" x14ac:dyDescent="0.4">
      <c r="C18" s="56" t="s">
        <v>265</v>
      </c>
      <c r="D18" s="52">
        <v>123211861</v>
      </c>
      <c r="E18" s="52">
        <v>0</v>
      </c>
      <c r="F18" s="52">
        <v>0</v>
      </c>
      <c r="G18" s="52">
        <v>0</v>
      </c>
      <c r="H18" s="52">
        <f t="shared" si="0"/>
        <v>123211861</v>
      </c>
      <c r="I18" s="53">
        <v>123101861</v>
      </c>
    </row>
    <row r="19" spans="3:9" s="30" customFormat="1" ht="35.1" customHeight="1" x14ac:dyDescent="0.4">
      <c r="C19" s="56" t="s">
        <v>266</v>
      </c>
      <c r="D19" s="52">
        <v>19358925</v>
      </c>
      <c r="E19" s="52">
        <v>0</v>
      </c>
      <c r="F19" s="52">
        <v>0</v>
      </c>
      <c r="G19" s="52">
        <v>0</v>
      </c>
      <c r="H19" s="52">
        <f t="shared" si="0"/>
        <v>19358925</v>
      </c>
      <c r="I19" s="53">
        <v>13521425</v>
      </c>
    </row>
    <row r="20" spans="3:9" s="30" customFormat="1" ht="35.1" customHeight="1" x14ac:dyDescent="0.4">
      <c r="C20" s="51" t="s">
        <v>267</v>
      </c>
      <c r="D20" s="52">
        <v>0</v>
      </c>
      <c r="E20" s="52">
        <v>0</v>
      </c>
      <c r="F20" s="52">
        <v>0</v>
      </c>
      <c r="G20" s="52">
        <v>0</v>
      </c>
      <c r="H20" s="52">
        <f t="shared" si="0"/>
        <v>0</v>
      </c>
      <c r="I20" s="53">
        <v>0</v>
      </c>
    </row>
    <row r="21" spans="3:9" s="30" customFormat="1" ht="35.1" customHeight="1" x14ac:dyDescent="0.4">
      <c r="C21" s="51" t="s">
        <v>268</v>
      </c>
      <c r="D21" s="52">
        <v>0</v>
      </c>
      <c r="E21" s="52">
        <v>0</v>
      </c>
      <c r="F21" s="52">
        <v>0</v>
      </c>
      <c r="G21" s="52">
        <v>0</v>
      </c>
      <c r="H21" s="52">
        <f t="shared" si="0"/>
        <v>0</v>
      </c>
      <c r="I21" s="53">
        <v>0</v>
      </c>
    </row>
    <row r="22" spans="3:9" s="30" customFormat="1" ht="35.1" customHeight="1" x14ac:dyDescent="0.4">
      <c r="C22" s="51" t="s">
        <v>269</v>
      </c>
      <c r="D22" s="54">
        <v>769160949</v>
      </c>
      <c r="E22" s="52">
        <v>0</v>
      </c>
      <c r="F22" s="52">
        <v>0</v>
      </c>
      <c r="G22" s="52">
        <v>0</v>
      </c>
      <c r="H22" s="52">
        <f>SUM(D22:G22)</f>
        <v>769160949</v>
      </c>
      <c r="I22" s="54">
        <v>769160949</v>
      </c>
    </row>
    <row r="23" spans="3:9" s="30" customFormat="1" ht="35.1" customHeight="1" x14ac:dyDescent="0.4">
      <c r="C23" s="51" t="s">
        <v>270</v>
      </c>
      <c r="D23" s="54">
        <v>26144534</v>
      </c>
      <c r="E23" s="52">
        <v>0</v>
      </c>
      <c r="F23" s="52">
        <v>0</v>
      </c>
      <c r="G23" s="52">
        <v>0</v>
      </c>
      <c r="H23" s="52">
        <f>SUM(D23:G23)</f>
        <v>26144534</v>
      </c>
      <c r="I23" s="53">
        <v>0</v>
      </c>
    </row>
    <row r="24" spans="3:9" s="30" customFormat="1" ht="35.1" customHeight="1" x14ac:dyDescent="0.4">
      <c r="C24" s="57" t="s">
        <v>226</v>
      </c>
      <c r="D24" s="52">
        <f t="shared" ref="D24:I24" si="1">SUM(D5:D23)</f>
        <v>6812482479</v>
      </c>
      <c r="E24" s="52">
        <f t="shared" si="1"/>
        <v>0</v>
      </c>
      <c r="F24" s="52">
        <f t="shared" si="1"/>
        <v>136021073</v>
      </c>
      <c r="G24" s="52">
        <f t="shared" si="1"/>
        <v>11328661</v>
      </c>
      <c r="H24" s="52">
        <f t="shared" si="1"/>
        <v>6959832213</v>
      </c>
      <c r="I24" s="52">
        <f t="shared" si="1"/>
        <v>6920083369</v>
      </c>
    </row>
    <row r="25" spans="3:9" s="30" customFormat="1" ht="4.9000000000000004" customHeight="1" x14ac:dyDescent="0.4">
      <c r="C25" s="58"/>
      <c r="D25" s="59"/>
      <c r="E25" s="59"/>
      <c r="F25" s="59"/>
      <c r="G25" s="59"/>
      <c r="H25" s="59"/>
      <c r="I25" s="59"/>
    </row>
    <row r="26" spans="3:9" ht="6.6" customHeight="1" x14ac:dyDescent="0.4">
      <c r="C26" s="30"/>
      <c r="D26" s="60"/>
      <c r="E26" s="60"/>
      <c r="F26" s="60"/>
      <c r="G26" s="60"/>
      <c r="H26" s="60"/>
      <c r="I26" s="60"/>
    </row>
    <row r="27" spans="3:9" ht="1.9" customHeight="1" x14ac:dyDescent="0.4"/>
    <row r="28" spans="3:9" x14ac:dyDescent="0.4">
      <c r="H28" s="61">
        <f>SUM(H8:H23)</f>
        <v>1522692543</v>
      </c>
    </row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10"/>
  <printOptions horizontalCentered="1"/>
  <pageMargins left="0.19685039370078741" right="0.19685039370078741" top="0.39370078740157483" bottom="0.15748031496062992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72E1B-41CB-4EFD-B425-D15C2D0FF1F0}">
  <dimension ref="C1:L9"/>
  <sheetViews>
    <sheetView view="pageBreakPreview" zoomScaleNormal="100" zoomScaleSheetLayoutView="100" workbookViewId="0">
      <selection sqref="A1:D1"/>
    </sheetView>
  </sheetViews>
  <sheetFormatPr defaultColWidth="9" defaultRowHeight="13.5" x14ac:dyDescent="0.4"/>
  <cols>
    <col min="1" max="1" width="3.25" style="14" customWidth="1"/>
    <col min="2" max="2" width="0.875" style="14" customWidth="1"/>
    <col min="3" max="3" width="19.625" style="14" customWidth="1"/>
    <col min="4" max="8" width="14.625" style="62" customWidth="1"/>
    <col min="9" max="9" width="0.875" style="14" customWidth="1"/>
    <col min="10" max="10" width="13.125" style="14" customWidth="1"/>
    <col min="11" max="16384" width="9" style="14"/>
  </cols>
  <sheetData>
    <row r="1" spans="3:12" ht="27" customHeight="1" x14ac:dyDescent="0.4"/>
    <row r="2" spans="3:12" ht="19.5" customHeight="1" x14ac:dyDescent="0.4">
      <c r="C2" s="63" t="s">
        <v>271</v>
      </c>
      <c r="D2" s="64"/>
      <c r="E2" s="64"/>
      <c r="F2" s="64"/>
      <c r="G2" s="64"/>
      <c r="H2" s="64" t="s">
        <v>213</v>
      </c>
      <c r="I2" s="65"/>
      <c r="J2" s="65"/>
      <c r="K2" s="65"/>
      <c r="L2" s="65"/>
    </row>
    <row r="3" spans="3:12" s="30" customFormat="1" ht="21" customHeight="1" x14ac:dyDescent="0.4">
      <c r="C3" s="225" t="s">
        <v>272</v>
      </c>
      <c r="D3" s="227" t="s">
        <v>273</v>
      </c>
      <c r="E3" s="228"/>
      <c r="F3" s="227" t="s">
        <v>274</v>
      </c>
      <c r="G3" s="228"/>
      <c r="H3" s="229" t="s">
        <v>275</v>
      </c>
    </row>
    <row r="4" spans="3:12" s="30" customFormat="1" ht="22.15" customHeight="1" x14ac:dyDescent="0.4">
      <c r="C4" s="226"/>
      <c r="D4" s="66" t="s">
        <v>276</v>
      </c>
      <c r="E4" s="66" t="s">
        <v>277</v>
      </c>
      <c r="F4" s="66" t="s">
        <v>276</v>
      </c>
      <c r="G4" s="66" t="s">
        <v>277</v>
      </c>
      <c r="H4" s="230"/>
    </row>
    <row r="5" spans="3:12" s="30" customFormat="1" ht="20.100000000000001" customHeight="1" x14ac:dyDescent="0.4">
      <c r="C5" s="67" t="s">
        <v>278</v>
      </c>
      <c r="D5" s="68">
        <v>180296000</v>
      </c>
      <c r="E5" s="52">
        <v>0</v>
      </c>
      <c r="F5" s="52">
        <v>0</v>
      </c>
      <c r="G5" s="52">
        <v>0</v>
      </c>
      <c r="H5" s="68">
        <f>SUM(D5,F5)</f>
        <v>180296000</v>
      </c>
    </row>
    <row r="6" spans="3:12" s="30" customFormat="1" ht="20.100000000000001" customHeight="1" x14ac:dyDescent="0.4">
      <c r="C6" s="57" t="s">
        <v>226</v>
      </c>
      <c r="D6" s="68">
        <f>SUM(D5:D5)</f>
        <v>180296000</v>
      </c>
      <c r="E6" s="52">
        <f>SUM(E5:E5)</f>
        <v>0</v>
      </c>
      <c r="F6" s="52">
        <f>SUM(F5:F5)</f>
        <v>0</v>
      </c>
      <c r="G6" s="52">
        <f>SUM(G5:G5)</f>
        <v>0</v>
      </c>
      <c r="H6" s="68">
        <f>SUM(H5:H5)</f>
        <v>180296000</v>
      </c>
    </row>
    <row r="7" spans="3:12" ht="3.75" customHeight="1" x14ac:dyDescent="0.4">
      <c r="C7" s="69"/>
      <c r="D7" s="70"/>
      <c r="E7" s="70"/>
      <c r="F7" s="70"/>
      <c r="G7" s="70"/>
      <c r="H7" s="70"/>
      <c r="I7" s="71"/>
      <c r="J7" s="71"/>
      <c r="K7" s="71"/>
      <c r="L7" s="72"/>
    </row>
    <row r="8" spans="3:12" x14ac:dyDescent="0.4">
      <c r="D8" s="73"/>
      <c r="E8" s="73"/>
      <c r="F8" s="73"/>
      <c r="G8" s="73"/>
      <c r="H8" s="73"/>
      <c r="I8" s="71"/>
      <c r="J8" s="71"/>
    </row>
    <row r="9" spans="3:12" x14ac:dyDescent="0.4">
      <c r="D9" s="60"/>
      <c r="E9" s="60"/>
      <c r="F9" s="60"/>
      <c r="G9" s="60"/>
      <c r="H9" s="60"/>
      <c r="I9" s="30"/>
      <c r="J9" s="30"/>
    </row>
  </sheetData>
  <mergeCells count="4">
    <mergeCell ref="C3:C4"/>
    <mergeCell ref="D3:E3"/>
    <mergeCell ref="F3:G3"/>
    <mergeCell ref="H3:H4"/>
  </mergeCells>
  <phoneticPr fontId="10"/>
  <printOptions horizontalCentered="1"/>
  <pageMargins left="0.11811023622047245" right="0.11811023622047245" top="0" bottom="0" header="0.31496062992125984" footer="0.31496062992125984"/>
  <pageSetup paperSize="9" scale="11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233CD-93F8-47D0-AF06-066F9948E721}">
  <dimension ref="B1:K44"/>
  <sheetViews>
    <sheetView view="pageBreakPreview" zoomScaleNormal="80" zoomScaleSheetLayoutView="100" workbookViewId="0">
      <selection sqref="A1:D1"/>
    </sheetView>
  </sheetViews>
  <sheetFormatPr defaultColWidth="9" defaultRowHeight="13.5" x14ac:dyDescent="0.4"/>
  <cols>
    <col min="1" max="1" width="1" style="14" customWidth="1"/>
    <col min="2" max="2" width="34.625" style="14" bestFit="1" customWidth="1"/>
    <col min="3" max="4" width="18.625" style="62" customWidth="1"/>
    <col min="5" max="5" width="3.5" style="14" customWidth="1"/>
    <col min="6" max="6" width="35.5" style="14" bestFit="1" customWidth="1"/>
    <col min="7" max="8" width="18.625" style="62" customWidth="1"/>
    <col min="9" max="9" width="11.375" style="14" customWidth="1"/>
    <col min="10" max="16384" width="9" style="14"/>
  </cols>
  <sheetData>
    <row r="1" spans="2:11" ht="25.5" customHeight="1" x14ac:dyDescent="0.4"/>
    <row r="2" spans="2:11" ht="19.5" customHeight="1" x14ac:dyDescent="0.4">
      <c r="B2" s="14" t="s">
        <v>279</v>
      </c>
      <c r="C2" s="74"/>
      <c r="D2" s="75" t="s">
        <v>213</v>
      </c>
      <c r="E2" s="65"/>
      <c r="F2" s="71" t="s">
        <v>280</v>
      </c>
      <c r="G2" s="74"/>
      <c r="H2" s="75" t="s">
        <v>213</v>
      </c>
    </row>
    <row r="3" spans="2:11" s="30" customFormat="1" ht="30" customHeight="1" x14ac:dyDescent="0.4">
      <c r="B3" s="76" t="s">
        <v>272</v>
      </c>
      <c r="C3" s="77" t="s">
        <v>281</v>
      </c>
      <c r="D3" s="77" t="s">
        <v>282</v>
      </c>
      <c r="E3" s="78"/>
      <c r="F3" s="76" t="s">
        <v>272</v>
      </c>
      <c r="G3" s="77" t="s">
        <v>281</v>
      </c>
      <c r="H3" s="77" t="s">
        <v>282</v>
      </c>
    </row>
    <row r="4" spans="2:11" s="30" customFormat="1" ht="16.149999999999999" customHeight="1" x14ac:dyDescent="0.4">
      <c r="B4" s="79" t="s">
        <v>283</v>
      </c>
      <c r="C4" s="79"/>
      <c r="D4" s="79"/>
      <c r="E4" s="78"/>
      <c r="F4" s="79" t="s">
        <v>283</v>
      </c>
      <c r="G4" s="79"/>
      <c r="H4" s="79"/>
    </row>
    <row r="5" spans="2:11" s="30" customFormat="1" ht="21" customHeight="1" x14ac:dyDescent="0.4">
      <c r="B5" s="67"/>
      <c r="C5" s="80">
        <v>0</v>
      </c>
      <c r="D5" s="80">
        <v>0</v>
      </c>
      <c r="E5" s="78"/>
      <c r="F5" s="67"/>
      <c r="G5" s="80" t="s">
        <v>12</v>
      </c>
      <c r="H5" s="80" t="s">
        <v>12</v>
      </c>
    </row>
    <row r="6" spans="2:11" s="30" customFormat="1" ht="21" customHeight="1" thickBot="1" x14ac:dyDescent="0.45">
      <c r="B6" s="81" t="s">
        <v>284</v>
      </c>
      <c r="C6" s="82">
        <f>SUM(C5)</f>
        <v>0</v>
      </c>
      <c r="D6" s="82">
        <f>SUM(D5)</f>
        <v>0</v>
      </c>
      <c r="E6" s="78"/>
      <c r="F6" s="81" t="s">
        <v>284</v>
      </c>
      <c r="G6" s="82" t="s">
        <v>12</v>
      </c>
      <c r="H6" s="82" t="s">
        <v>12</v>
      </c>
    </row>
    <row r="7" spans="2:11" s="30" customFormat="1" ht="16.149999999999999" customHeight="1" thickTop="1" x14ac:dyDescent="0.4">
      <c r="B7" s="83" t="s">
        <v>285</v>
      </c>
      <c r="C7" s="84"/>
      <c r="D7" s="84"/>
      <c r="E7" s="78"/>
      <c r="F7" s="83" t="s">
        <v>285</v>
      </c>
      <c r="G7" s="84"/>
      <c r="H7" s="84"/>
    </row>
    <row r="8" spans="2:11" s="30" customFormat="1" ht="16.149999999999999" customHeight="1" x14ac:dyDescent="0.4">
      <c r="B8" s="83" t="s">
        <v>286</v>
      </c>
      <c r="C8" s="84"/>
      <c r="D8" s="84"/>
      <c r="E8" s="78"/>
      <c r="F8" s="83" t="s">
        <v>286</v>
      </c>
      <c r="G8" s="84"/>
      <c r="H8" s="84"/>
    </row>
    <row r="9" spans="2:11" s="30" customFormat="1" ht="21" customHeight="1" x14ac:dyDescent="0.4">
      <c r="B9" s="67" t="s">
        <v>287</v>
      </c>
      <c r="C9" s="85">
        <v>120143989</v>
      </c>
      <c r="D9" s="85">
        <v>14393250</v>
      </c>
      <c r="E9" s="78"/>
      <c r="F9" s="67" t="s">
        <v>287</v>
      </c>
      <c r="G9" s="86">
        <v>52255405</v>
      </c>
      <c r="H9" s="86">
        <v>512103</v>
      </c>
    </row>
    <row r="10" spans="2:11" s="30" customFormat="1" ht="21" customHeight="1" x14ac:dyDescent="0.4">
      <c r="B10" s="67" t="s">
        <v>288</v>
      </c>
      <c r="C10" s="85">
        <v>180098230</v>
      </c>
      <c r="D10" s="85">
        <v>21575768</v>
      </c>
      <c r="E10" s="78"/>
      <c r="F10" s="67" t="s">
        <v>288</v>
      </c>
      <c r="G10" s="86">
        <v>58394054</v>
      </c>
      <c r="H10" s="86">
        <v>572262</v>
      </c>
    </row>
    <row r="11" spans="2:11" s="30" customFormat="1" ht="21" customHeight="1" x14ac:dyDescent="0.4">
      <c r="B11" s="67" t="s">
        <v>289</v>
      </c>
      <c r="C11" s="85">
        <v>15173188</v>
      </c>
      <c r="D11" s="85">
        <v>1817748</v>
      </c>
      <c r="E11" s="78"/>
      <c r="F11" s="67" t="s">
        <v>289</v>
      </c>
      <c r="G11" s="86">
        <v>6889400</v>
      </c>
      <c r="H11" s="86">
        <v>67516</v>
      </c>
    </row>
    <row r="12" spans="2:11" s="30" customFormat="1" ht="21" customHeight="1" x14ac:dyDescent="0.4">
      <c r="B12" s="67" t="s">
        <v>290</v>
      </c>
      <c r="C12" s="85">
        <v>13477352</v>
      </c>
      <c r="D12" s="85">
        <v>1614587</v>
      </c>
      <c r="E12" s="78"/>
      <c r="F12" s="67" t="s">
        <v>290</v>
      </c>
      <c r="G12" s="86">
        <v>4508911</v>
      </c>
      <c r="H12" s="86">
        <v>44187</v>
      </c>
    </row>
    <row r="13" spans="2:11" s="30" customFormat="1" ht="21" customHeight="1" x14ac:dyDescent="0.4">
      <c r="B13" s="67" t="s">
        <v>291</v>
      </c>
      <c r="C13" s="85">
        <v>1413030</v>
      </c>
      <c r="D13" s="85">
        <v>169281</v>
      </c>
      <c r="E13" s="78"/>
      <c r="F13" s="67" t="s">
        <v>291</v>
      </c>
      <c r="G13" s="86">
        <v>410435</v>
      </c>
      <c r="H13" s="86">
        <v>4022</v>
      </c>
    </row>
    <row r="14" spans="2:11" s="30" customFormat="1" ht="21" customHeight="1" x14ac:dyDescent="0.4">
      <c r="B14" s="67" t="s">
        <v>292</v>
      </c>
      <c r="C14" s="85">
        <v>52564</v>
      </c>
      <c r="D14" s="85">
        <v>6297</v>
      </c>
      <c r="E14" s="78"/>
      <c r="F14" s="67" t="s">
        <v>292</v>
      </c>
      <c r="G14" s="86">
        <v>224458</v>
      </c>
      <c r="H14" s="86">
        <v>2200</v>
      </c>
    </row>
    <row r="15" spans="2:11" s="30" customFormat="1" ht="21" customHeight="1" x14ac:dyDescent="0.4">
      <c r="B15" s="67" t="s">
        <v>293</v>
      </c>
      <c r="C15" s="86">
        <v>327456326</v>
      </c>
      <c r="D15" s="86">
        <f>ROUND(C15*$D$40,0)+1</f>
        <v>50231801</v>
      </c>
      <c r="E15" s="78"/>
      <c r="F15" s="67" t="s">
        <v>293</v>
      </c>
      <c r="G15" s="86">
        <v>119493410</v>
      </c>
      <c r="H15" s="86">
        <f>ROUND(G15*$H$40,0)</f>
        <v>191189</v>
      </c>
      <c r="J15" s="87">
        <f>D15+D34</f>
        <v>50438995</v>
      </c>
      <c r="K15" s="87">
        <f>H15+H34</f>
        <v>191309</v>
      </c>
    </row>
    <row r="16" spans="2:11" s="30" customFormat="1" ht="21" customHeight="1" x14ac:dyDescent="0.4">
      <c r="B16" s="67" t="s">
        <v>294</v>
      </c>
      <c r="C16" s="86">
        <v>14827566</v>
      </c>
      <c r="D16" s="86">
        <v>11005019</v>
      </c>
      <c r="E16" s="78"/>
      <c r="F16" s="67" t="s">
        <v>294</v>
      </c>
      <c r="G16" s="86">
        <v>12859700</v>
      </c>
      <c r="H16" s="86">
        <v>0</v>
      </c>
    </row>
    <row r="17" spans="2:8" s="30" customFormat="1" ht="21" customHeight="1" x14ac:dyDescent="0.4">
      <c r="B17" s="67" t="s">
        <v>295</v>
      </c>
      <c r="C17" s="86">
        <v>4298700</v>
      </c>
      <c r="D17" s="86">
        <v>1682511</v>
      </c>
      <c r="E17" s="78"/>
      <c r="F17" s="67" t="s">
        <v>295</v>
      </c>
      <c r="G17" s="86">
        <v>5174300</v>
      </c>
      <c r="H17" s="86">
        <v>0</v>
      </c>
    </row>
    <row r="18" spans="2:8" s="30" customFormat="1" ht="21" customHeight="1" x14ac:dyDescent="0.4">
      <c r="B18" s="67" t="s">
        <v>296</v>
      </c>
      <c r="C18" s="68"/>
      <c r="D18" s="68"/>
      <c r="E18" s="78"/>
      <c r="F18" s="67" t="s">
        <v>296</v>
      </c>
      <c r="G18" s="68"/>
      <c r="H18" s="68"/>
    </row>
    <row r="19" spans="2:8" s="30" customFormat="1" ht="21" customHeight="1" x14ac:dyDescent="0.4">
      <c r="B19" s="67" t="s">
        <v>297</v>
      </c>
      <c r="C19" s="86">
        <v>205900</v>
      </c>
      <c r="D19" s="86">
        <v>24667</v>
      </c>
      <c r="E19" s="78"/>
      <c r="F19" s="67" t="s">
        <v>297</v>
      </c>
      <c r="G19" s="86">
        <v>600</v>
      </c>
      <c r="H19" s="86">
        <v>6</v>
      </c>
    </row>
    <row r="20" spans="2:8" s="30" customFormat="1" ht="21" customHeight="1" x14ac:dyDescent="0.4">
      <c r="B20" s="83" t="s">
        <v>298</v>
      </c>
      <c r="C20" s="86">
        <v>152273</v>
      </c>
      <c r="D20" s="86">
        <v>18242</v>
      </c>
      <c r="E20" s="78"/>
      <c r="F20" s="83" t="s">
        <v>298</v>
      </c>
      <c r="G20" s="86">
        <v>27193</v>
      </c>
      <c r="H20" s="86">
        <v>266</v>
      </c>
    </row>
    <row r="21" spans="2:8" s="30" customFormat="1" ht="21" customHeight="1" x14ac:dyDescent="0.4">
      <c r="B21" s="67" t="s">
        <v>299</v>
      </c>
      <c r="C21" s="86">
        <v>262213</v>
      </c>
      <c r="D21" s="86">
        <v>31413</v>
      </c>
      <c r="E21" s="78"/>
      <c r="F21" s="67" t="s">
        <v>299</v>
      </c>
      <c r="G21" s="86">
        <v>72820</v>
      </c>
      <c r="H21" s="86">
        <v>714</v>
      </c>
    </row>
    <row r="22" spans="2:8" s="30" customFormat="1" ht="21" customHeight="1" x14ac:dyDescent="0.4">
      <c r="B22" s="67" t="s">
        <v>300</v>
      </c>
      <c r="C22" s="86">
        <v>286325</v>
      </c>
      <c r="D22" s="86">
        <v>34302</v>
      </c>
      <c r="E22" s="78"/>
      <c r="F22" s="67" t="s">
        <v>300</v>
      </c>
      <c r="G22" s="86">
        <v>216500</v>
      </c>
      <c r="H22" s="86">
        <v>2122</v>
      </c>
    </row>
    <row r="23" spans="2:8" s="30" customFormat="1" ht="21" customHeight="1" x14ac:dyDescent="0.4">
      <c r="B23" s="67" t="s">
        <v>301</v>
      </c>
      <c r="C23" s="86">
        <v>2019958</v>
      </c>
      <c r="D23" s="86">
        <v>241991</v>
      </c>
      <c r="E23" s="78"/>
      <c r="F23" s="67" t="s">
        <v>301</v>
      </c>
      <c r="G23" s="86">
        <v>0</v>
      </c>
      <c r="H23" s="86">
        <v>0</v>
      </c>
    </row>
    <row r="24" spans="2:8" s="30" customFormat="1" ht="21" customHeight="1" x14ac:dyDescent="0.4">
      <c r="B24" s="67" t="s">
        <v>302</v>
      </c>
      <c r="C24" s="86">
        <v>1595288</v>
      </c>
      <c r="D24" s="86">
        <v>191116</v>
      </c>
      <c r="E24" s="78"/>
      <c r="F24" s="67" t="s">
        <v>302</v>
      </c>
      <c r="G24" s="86">
        <v>0</v>
      </c>
      <c r="H24" s="86">
        <v>0</v>
      </c>
    </row>
    <row r="25" spans="2:8" s="30" customFormat="1" ht="21" customHeight="1" x14ac:dyDescent="0.4">
      <c r="B25" s="67" t="s">
        <v>303</v>
      </c>
      <c r="C25" s="86">
        <v>0</v>
      </c>
      <c r="D25" s="86">
        <v>0</v>
      </c>
      <c r="E25" s="78"/>
      <c r="F25" s="67" t="s">
        <v>303</v>
      </c>
      <c r="G25" s="86">
        <v>410</v>
      </c>
      <c r="H25" s="86">
        <v>4</v>
      </c>
    </row>
    <row r="26" spans="2:8" s="30" customFormat="1" ht="21" customHeight="1" x14ac:dyDescent="0.4">
      <c r="B26" s="67" t="s">
        <v>304</v>
      </c>
      <c r="C26" s="86">
        <v>0</v>
      </c>
      <c r="D26" s="86">
        <v>0</v>
      </c>
      <c r="E26" s="78"/>
      <c r="F26" s="67" t="s">
        <v>304</v>
      </c>
      <c r="G26" s="86">
        <v>28500</v>
      </c>
      <c r="H26" s="86">
        <v>279</v>
      </c>
    </row>
    <row r="27" spans="2:8" s="30" customFormat="1" ht="21" customHeight="1" x14ac:dyDescent="0.4">
      <c r="B27" s="67" t="s">
        <v>305</v>
      </c>
      <c r="C27" s="86">
        <v>534700</v>
      </c>
      <c r="D27" s="86">
        <v>64057</v>
      </c>
      <c r="E27" s="78"/>
      <c r="F27" s="67" t="s">
        <v>305</v>
      </c>
      <c r="G27" s="86">
        <v>50000</v>
      </c>
      <c r="H27" s="86">
        <v>490</v>
      </c>
    </row>
    <row r="28" spans="2:8" s="30" customFormat="1" ht="21" customHeight="1" x14ac:dyDescent="0.4">
      <c r="B28" s="67" t="s">
        <v>306</v>
      </c>
      <c r="C28" s="86">
        <v>149720</v>
      </c>
      <c r="D28" s="86">
        <v>17936</v>
      </c>
      <c r="E28" s="78"/>
      <c r="F28" s="67" t="s">
        <v>306</v>
      </c>
      <c r="G28" s="86">
        <v>279630</v>
      </c>
      <c r="H28" s="86">
        <v>2740</v>
      </c>
    </row>
    <row r="29" spans="2:8" s="30" customFormat="1" ht="21" customHeight="1" x14ac:dyDescent="0.4">
      <c r="B29" s="67" t="s">
        <v>307</v>
      </c>
      <c r="C29" s="86">
        <v>0</v>
      </c>
      <c r="D29" s="86">
        <v>0</v>
      </c>
      <c r="E29" s="78"/>
      <c r="F29" s="67" t="s">
        <v>307</v>
      </c>
      <c r="G29" s="86">
        <v>14400</v>
      </c>
      <c r="H29" s="86">
        <v>141</v>
      </c>
    </row>
    <row r="30" spans="2:8" s="30" customFormat="1" ht="21" customHeight="1" x14ac:dyDescent="0.4">
      <c r="B30" s="67" t="s">
        <v>308</v>
      </c>
      <c r="C30" s="86">
        <v>0</v>
      </c>
      <c r="D30" s="86">
        <v>0</v>
      </c>
      <c r="E30" s="78"/>
      <c r="F30" s="67" t="s">
        <v>308</v>
      </c>
      <c r="G30" s="86">
        <v>100</v>
      </c>
      <c r="H30" s="86">
        <v>1</v>
      </c>
    </row>
    <row r="31" spans="2:8" s="30" customFormat="1" ht="21" customHeight="1" x14ac:dyDescent="0.4">
      <c r="B31" s="67" t="s">
        <v>309</v>
      </c>
      <c r="C31" s="86">
        <v>20000</v>
      </c>
      <c r="D31" s="86">
        <v>2396</v>
      </c>
      <c r="E31" s="78"/>
      <c r="F31" s="67" t="s">
        <v>309</v>
      </c>
      <c r="G31" s="86">
        <v>0</v>
      </c>
      <c r="H31" s="86">
        <v>0</v>
      </c>
    </row>
    <row r="32" spans="2:8" s="30" customFormat="1" ht="21" customHeight="1" x14ac:dyDescent="0.4">
      <c r="B32" s="67" t="s">
        <v>310</v>
      </c>
      <c r="C32" s="86">
        <v>9298658</v>
      </c>
      <c r="D32" s="86">
        <v>1113979</v>
      </c>
      <c r="E32" s="78"/>
      <c r="F32" s="67" t="s">
        <v>310</v>
      </c>
      <c r="G32" s="86">
        <v>640911</v>
      </c>
      <c r="H32" s="86">
        <v>6281</v>
      </c>
    </row>
    <row r="33" spans="2:8" s="30" customFormat="1" ht="21" customHeight="1" x14ac:dyDescent="0.4">
      <c r="B33" s="67" t="s">
        <v>311</v>
      </c>
      <c r="C33" s="86">
        <v>43736863</v>
      </c>
      <c r="D33" s="86">
        <v>5239676</v>
      </c>
      <c r="E33" s="78"/>
      <c r="F33" s="67" t="s">
        <v>311</v>
      </c>
      <c r="G33" s="86">
        <v>34892543</v>
      </c>
      <c r="H33" s="86">
        <v>341947</v>
      </c>
    </row>
    <row r="34" spans="2:8" s="30" customFormat="1" ht="21" customHeight="1" x14ac:dyDescent="0.4">
      <c r="B34" s="67" t="s">
        <v>312</v>
      </c>
      <c r="C34" s="86">
        <v>1350681</v>
      </c>
      <c r="D34" s="86">
        <f>ROUND(C34*$D$40,0)</f>
        <v>207194</v>
      </c>
      <c r="E34" s="78"/>
      <c r="F34" s="67" t="s">
        <v>312</v>
      </c>
      <c r="G34" s="86">
        <v>74896</v>
      </c>
      <c r="H34" s="86">
        <f>ROUND(G34*$H$40,0)</f>
        <v>120</v>
      </c>
    </row>
    <row r="35" spans="2:8" s="30" customFormat="1" ht="21" customHeight="1" x14ac:dyDescent="0.4">
      <c r="B35" s="67" t="s">
        <v>313</v>
      </c>
      <c r="C35" s="68">
        <v>660517</v>
      </c>
      <c r="D35" s="68">
        <v>48746</v>
      </c>
      <c r="E35" s="78"/>
      <c r="F35" s="67" t="s">
        <v>313</v>
      </c>
      <c r="G35" s="68">
        <v>1125759</v>
      </c>
      <c r="H35" s="88">
        <v>0</v>
      </c>
    </row>
    <row r="36" spans="2:8" s="30" customFormat="1" ht="21" customHeight="1" x14ac:dyDescent="0.4">
      <c r="B36" s="67" t="s">
        <v>314</v>
      </c>
      <c r="C36" s="68">
        <v>0</v>
      </c>
      <c r="D36" s="68">
        <v>0</v>
      </c>
      <c r="E36" s="78"/>
      <c r="F36" s="67" t="s">
        <v>314</v>
      </c>
      <c r="G36" s="68">
        <v>121979403</v>
      </c>
      <c r="H36" s="68">
        <v>836000</v>
      </c>
    </row>
    <row r="37" spans="2:8" s="30" customFormat="1" ht="21" customHeight="1" thickBot="1" x14ac:dyDescent="0.45">
      <c r="B37" s="81" t="s">
        <v>284</v>
      </c>
      <c r="C37" s="89">
        <f>SUM(C8:C36)</f>
        <v>737214041</v>
      </c>
      <c r="D37" s="89">
        <f>SUM(D8:D36)</f>
        <v>109731977</v>
      </c>
      <c r="E37" s="78"/>
      <c r="F37" s="81" t="s">
        <v>284</v>
      </c>
      <c r="G37" s="89">
        <f>SUM(G8:G36)</f>
        <v>419613738</v>
      </c>
      <c r="H37" s="89">
        <f>SUM(H8:H36)</f>
        <v>2584590</v>
      </c>
    </row>
    <row r="38" spans="2:8" s="30" customFormat="1" ht="21" customHeight="1" thickTop="1" x14ac:dyDescent="0.4">
      <c r="B38" s="90" t="s">
        <v>226</v>
      </c>
      <c r="C38" s="91">
        <f>SUM(C6,C37)</f>
        <v>737214041</v>
      </c>
      <c r="D38" s="91">
        <f>SUM(D6,D37)</f>
        <v>109731977</v>
      </c>
      <c r="E38" s="78"/>
      <c r="F38" s="90" t="s">
        <v>226</v>
      </c>
      <c r="G38" s="91">
        <f>SUM(G6,G37)</f>
        <v>419613738</v>
      </c>
      <c r="H38" s="91">
        <f>SUM(H6,H37)</f>
        <v>2584590</v>
      </c>
    </row>
    <row r="39" spans="2:8" s="30" customFormat="1" ht="21" customHeight="1" x14ac:dyDescent="0.4">
      <c r="B39" s="69"/>
      <c r="C39" s="70"/>
      <c r="D39" s="70"/>
      <c r="E39" s="78"/>
      <c r="F39" s="71"/>
      <c r="G39" s="73"/>
      <c r="H39" s="92"/>
    </row>
    <row r="40" spans="2:8" s="30" customFormat="1" ht="21" customHeight="1" x14ac:dyDescent="0.4">
      <c r="B40" s="14"/>
      <c r="C40" s="73"/>
      <c r="D40" s="93">
        <v>0.15340000000000001</v>
      </c>
      <c r="E40" s="78"/>
      <c r="G40" s="94"/>
      <c r="H40" s="95">
        <v>1.6000000000000001E-3</v>
      </c>
    </row>
    <row r="41" spans="2:8" s="30" customFormat="1" ht="21" customHeight="1" x14ac:dyDescent="0.4">
      <c r="B41" s="14"/>
      <c r="C41" s="60"/>
      <c r="D41" s="60"/>
      <c r="E41" s="78"/>
      <c r="F41" s="14"/>
      <c r="G41" s="62"/>
      <c r="H41" s="62"/>
    </row>
    <row r="42" spans="2:8" ht="6.75" customHeight="1" x14ac:dyDescent="0.4">
      <c r="C42" s="14"/>
      <c r="D42" s="14"/>
      <c r="E42" s="71"/>
    </row>
    <row r="43" spans="2:8" ht="18.75" customHeight="1" x14ac:dyDescent="0.4">
      <c r="C43" s="14"/>
      <c r="D43" s="14"/>
      <c r="E43" s="71"/>
    </row>
    <row r="44" spans="2:8" x14ac:dyDescent="0.4">
      <c r="C44" s="14"/>
      <c r="D44" s="14"/>
      <c r="E44" s="30"/>
    </row>
  </sheetData>
  <phoneticPr fontId="10"/>
  <pageMargins left="0.59055118110236227" right="0.11811023622047245" top="0.59055118110236227" bottom="0.5905511811023622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貸借対照表(BS)</vt:lpstr>
      <vt:lpstr>行政コスト計算書(PL)</vt:lpstr>
      <vt:lpstr>純資産変動計算書(NW)</vt:lpstr>
      <vt:lpstr>資金収支計算書(CF)</vt:lpstr>
      <vt:lpstr>有形固定資産明細</vt:lpstr>
      <vt:lpstr>投資及び出資金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基金!Print_Area</vt:lpstr>
      <vt:lpstr>財源情報明細!Print_Area</vt:lpstr>
      <vt:lpstr>財源明細!Print_Area</vt:lpstr>
      <vt:lpstr>貸付金!Print_Area</vt:lpstr>
      <vt:lpstr>'地方債（借入先別）'!Print_Area</vt:lpstr>
      <vt:lpstr>'地方債（利率別など）'!Print_Area</vt:lpstr>
      <vt:lpstr>投資及び出資金!Print_Area</vt:lpstr>
      <vt:lpstr>補助金!Print_Area</vt:lpstr>
      <vt:lpstr>未収金及び長期延滞債権!Print_Area</vt:lpstr>
      <vt:lpstr>有形固定資産明細!Print_Area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2023-03-29T09:40:09Z</dcterms:modified>
</cp:coreProperties>
</file>